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350" yWindow="120" windowWidth="11640" windowHeight="8190" tabRatio="575" firstSheet="1" activeTab="9"/>
  </bookViews>
  <sheets>
    <sheet name="gpr" sheetId="17" state="hidden" r:id="rId1"/>
    <sheet name="ÍNDICE" sheetId="15" r:id="rId2"/>
    <sheet name="Defunciones " sheetId="23" r:id="rId3"/>
    <sheet name="Hoja 2" sheetId="4" state="hidden" r:id="rId4"/>
    <sheet name="Hoja5" sheetId="10" state="hidden" r:id="rId5"/>
    <sheet name="Hoja4" sheetId="9" state="hidden" r:id="rId6"/>
    <sheet name="Hoja1" sheetId="6" state="hidden" r:id="rId7"/>
    <sheet name="Tasa de mortalidad de población" sheetId="11" state="hidden" r:id="rId8"/>
    <sheet name="Tasa de mortalidad en años" sheetId="12" state="hidden" r:id="rId9"/>
    <sheet name="Defun. causas de muerte " sheetId="27" r:id="rId10"/>
  </sheets>
  <definedNames>
    <definedName name="_xlnm._FilterDatabase" localSheetId="9" hidden="1">'Defun. causas de muerte '!$C$30:$F$41</definedName>
    <definedName name="_xlnm._FilterDatabase" localSheetId="0" hidden="1">gpr!$B$12:$G$42</definedName>
    <definedName name="_xlnm.Print_Area" localSheetId="9">'Defun. causas de muerte '!$B$1:$G$57</definedName>
    <definedName name="_xlnm.Print_Area" localSheetId="2">'Defunciones '!$B$1:$X$76</definedName>
    <definedName name="_xlnm.Print_Area" localSheetId="0">gpr!$A$5:$H$84</definedName>
    <definedName name="_xlnm.Print_Area" localSheetId="3">'Hoja 2'!$A$1:$G$75</definedName>
    <definedName name="_xlnm.Print_Area" localSheetId="1">ÍNDICE!$A$1:$N$6</definedName>
  </definedNames>
  <calcPr calcId="145621"/>
</workbook>
</file>

<file path=xl/calcChain.xml><?xml version="1.0" encoding="utf-8"?>
<calcChain xmlns="http://schemas.openxmlformats.org/spreadsheetml/2006/main">
  <c r="O20" i="27" l="1"/>
  <c r="O19" i="27"/>
  <c r="O18" i="27"/>
  <c r="O17" i="27"/>
  <c r="O16" i="27"/>
  <c r="O15" i="27"/>
  <c r="O14" i="27"/>
  <c r="O13" i="27"/>
  <c r="O12" i="27"/>
  <c r="O11" i="27"/>
  <c r="O21" i="27"/>
  <c r="R12" i="27"/>
  <c r="S12" i="27"/>
  <c r="R21" i="27"/>
  <c r="S21" i="27"/>
  <c r="R19" i="27"/>
  <c r="S19" i="27"/>
  <c r="R17" i="27"/>
  <c r="S17" i="27"/>
  <c r="R18" i="27"/>
  <c r="S18" i="27"/>
  <c r="R13" i="27"/>
  <c r="S13" i="27"/>
  <c r="R14" i="27"/>
  <c r="S14" i="27"/>
  <c r="R11" i="27"/>
  <c r="S11" i="27"/>
  <c r="R20" i="27"/>
  <c r="S20" i="27"/>
  <c r="R15" i="27"/>
  <c r="S15" i="27"/>
  <c r="S16" i="27"/>
  <c r="R16" i="27"/>
  <c r="C35" i="6" l="1"/>
  <c r="C34" i="6"/>
  <c r="C19" i="6"/>
  <c r="C20" i="6" s="1"/>
  <c r="G182" i="9"/>
  <c r="G181" i="9"/>
  <c r="H180" i="9"/>
  <c r="G180" i="9"/>
  <c r="H179" i="9"/>
  <c r="G179" i="9"/>
  <c r="H178" i="9"/>
  <c r="G178" i="9"/>
  <c r="H177" i="9"/>
  <c r="G177" i="9"/>
  <c r="H176" i="9"/>
  <c r="G176" i="9"/>
  <c r="H175" i="9"/>
  <c r="G175" i="9"/>
  <c r="H174" i="9"/>
  <c r="G174" i="9"/>
  <c r="H173" i="9"/>
  <c r="G173" i="9"/>
  <c r="H172" i="9"/>
  <c r="G172" i="9"/>
  <c r="H171" i="9"/>
  <c r="G171" i="9"/>
  <c r="H170" i="9"/>
  <c r="G170" i="9"/>
  <c r="H169" i="9"/>
  <c r="G169" i="9"/>
  <c r="H168" i="9"/>
  <c r="G168" i="9"/>
  <c r="H167" i="9"/>
  <c r="H166" i="9"/>
  <c r="G166" i="9"/>
  <c r="G165" i="9"/>
  <c r="H164" i="9"/>
  <c r="G164" i="9"/>
  <c r="H163" i="9"/>
  <c r="H162" i="9"/>
  <c r="C49" i="9"/>
  <c r="C50" i="9" s="1"/>
  <c r="C34" i="9"/>
  <c r="C35" i="9" s="1"/>
  <c r="C19" i="9"/>
  <c r="C20" i="9" s="1"/>
  <c r="C167" i="10"/>
  <c r="C166" i="10"/>
  <c r="C165" i="10"/>
  <c r="C164" i="10"/>
  <c r="C163" i="10"/>
  <c r="C162" i="10"/>
  <c r="C161" i="10"/>
  <c r="C160" i="10"/>
  <c r="C159" i="10"/>
  <c r="C158" i="10"/>
  <c r="C157" i="10"/>
  <c r="J120" i="10"/>
  <c r="K101" i="10"/>
  <c r="K100" i="10"/>
  <c r="M99" i="10"/>
  <c r="K99" i="10"/>
  <c r="H99" i="10"/>
  <c r="M97" i="10"/>
  <c r="L97" i="10"/>
  <c r="K97" i="10"/>
  <c r="N96" i="10"/>
  <c r="M96" i="10"/>
  <c r="L96" i="10"/>
  <c r="K96" i="10"/>
  <c r="N95" i="10"/>
  <c r="M95" i="10"/>
  <c r="L95" i="10"/>
  <c r="K95" i="10"/>
  <c r="J91" i="10"/>
  <c r="O90" i="10"/>
  <c r="N90" i="10"/>
  <c r="J90" i="10"/>
  <c r="M90" i="10" s="1"/>
  <c r="G90" i="10"/>
  <c r="D90" i="10"/>
  <c r="O89" i="10"/>
  <c r="N89" i="10"/>
  <c r="J89" i="10"/>
  <c r="M89" i="10" s="1"/>
  <c r="G89" i="10"/>
  <c r="D89" i="10"/>
  <c r="O88" i="10"/>
  <c r="N88" i="10"/>
  <c r="J88" i="10"/>
  <c r="H101" i="10" s="1"/>
  <c r="G88" i="10"/>
  <c r="O48" i="10"/>
  <c r="O47" i="10"/>
  <c r="O46" i="10"/>
  <c r="O45" i="10"/>
  <c r="O44" i="10"/>
  <c r="O43" i="10"/>
  <c r="O42" i="10"/>
  <c r="O41" i="10"/>
  <c r="O40" i="10"/>
  <c r="O39" i="10"/>
  <c r="O38" i="10"/>
  <c r="O33" i="10"/>
  <c r="O32" i="10"/>
  <c r="O31" i="10"/>
  <c r="O30" i="10"/>
  <c r="O29" i="10"/>
  <c r="O28" i="10"/>
  <c r="O27" i="10"/>
  <c r="O26" i="10"/>
  <c r="O25" i="10"/>
  <c r="O24" i="10"/>
  <c r="O23" i="10"/>
  <c r="O18" i="10"/>
  <c r="O17" i="10"/>
  <c r="O16" i="10"/>
  <c r="O15" i="10"/>
  <c r="O14" i="10"/>
  <c r="O13" i="10"/>
  <c r="O12" i="10"/>
  <c r="O11" i="10"/>
  <c r="O10" i="10"/>
  <c r="O9" i="10"/>
  <c r="O8" i="10"/>
  <c r="D71" i="4"/>
  <c r="C71" i="4"/>
  <c r="B70" i="4"/>
  <c r="D69" i="4"/>
  <c r="C69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D53" i="4"/>
  <c r="C53" i="4"/>
  <c r="B53" i="4"/>
  <c r="B71" i="4" s="1"/>
  <c r="D49" i="4"/>
  <c r="B48" i="4"/>
  <c r="D47" i="4"/>
  <c r="C47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D31" i="4"/>
  <c r="C31" i="4"/>
  <c r="C49" i="4" s="1"/>
  <c r="B31" i="4"/>
  <c r="B49" i="4" s="1"/>
  <c r="B26" i="4"/>
  <c r="D25" i="4"/>
  <c r="C25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D9" i="4"/>
  <c r="D27" i="4" s="1"/>
  <c r="C9" i="4"/>
  <c r="B9" i="4" s="1"/>
  <c r="B27" i="4" s="1"/>
  <c r="G44" i="17"/>
  <c r="F44" i="17"/>
  <c r="E44" i="17"/>
  <c r="I101" i="10" l="1"/>
  <c r="M88" i="10"/>
  <c r="I100" i="10"/>
  <c r="C27" i="4"/>
  <c r="I99" i="10"/>
  <c r="H100" i="10"/>
</calcChain>
</file>

<file path=xl/sharedStrings.xml><?xml version="1.0" encoding="utf-8"?>
<sst xmlns="http://schemas.openxmlformats.org/spreadsheetml/2006/main" count="847" uniqueCount="228">
  <si>
    <t>Principales Causas de Muerte:</t>
  </si>
  <si>
    <t>Años</t>
  </si>
  <si>
    <t>Total</t>
  </si>
  <si>
    <t>Hombres</t>
  </si>
  <si>
    <t>Mujeres</t>
  </si>
  <si>
    <t>Neumonía</t>
  </si>
  <si>
    <t>Enfermedades Hipertensivas</t>
  </si>
  <si>
    <t>Tumor Maligno del Estómago</t>
  </si>
  <si>
    <t>Accidentes de Transporte</t>
  </si>
  <si>
    <t>Agresiones</t>
  </si>
  <si>
    <t>Total de Grupo</t>
  </si>
  <si>
    <t>Año 2003</t>
  </si>
  <si>
    <t>Año 2004</t>
  </si>
  <si>
    <t>Año 2005</t>
  </si>
  <si>
    <t>Otras Enfermedades del Corazón</t>
  </si>
  <si>
    <t>Enfermedades Cerebrovasculares</t>
  </si>
  <si>
    <t>Diabetes Mellitus</t>
  </si>
  <si>
    <t>Enfermedades Isquémicas del Corazón</t>
  </si>
  <si>
    <t>Enfermedades del Hígado</t>
  </si>
  <si>
    <t>Enfermedades Hipetensivas</t>
  </si>
  <si>
    <t>Enfermedades Cerebro Vasculares</t>
  </si>
  <si>
    <t>Enfemedades del Higado</t>
  </si>
  <si>
    <t>Otras</t>
  </si>
  <si>
    <t>Agresiones (homicidios)</t>
  </si>
  <si>
    <t>Accidentes de Transporte Terrestre</t>
  </si>
  <si>
    <t>Insuficiencia Cardiaca</t>
  </si>
  <si>
    <t>Cirrosis y Otras Enfermedades del Higado</t>
  </si>
  <si>
    <t>Ciertas AfeccionesOriginadas en el Período Prenatal</t>
  </si>
  <si>
    <t>Influenza y Neumonía</t>
  </si>
  <si>
    <t>Otras afecciones respiratorias del recién nacido</t>
  </si>
  <si>
    <t>Sepsis bacteriana del recién nacido</t>
  </si>
  <si>
    <t>Dificultad respiratoria del recién nacido</t>
  </si>
  <si>
    <t>Hipoxia intrauterina y asfixia del nacimiento</t>
  </si>
  <si>
    <t>Diarrea y gastroenteritis de presunto origen infeccioso</t>
  </si>
  <si>
    <t>Malformaciones congénitas del corazón</t>
  </si>
  <si>
    <t>Otras malformaciones congénitas</t>
  </si>
  <si>
    <t>Desnutrición y otras deficiencias nutricionales</t>
  </si>
  <si>
    <t>Trastornos relacionados con la duración de la gestación y el crecimiento fetal</t>
  </si>
  <si>
    <t>Resto de afecciones perinatales</t>
  </si>
  <si>
    <t>Trastornos relacionados con duración corta gestación y con bajo peso al nacer ncp.</t>
  </si>
  <si>
    <t>Neumonía, organismo no especificado</t>
  </si>
  <si>
    <t>Neumonía congenita</t>
  </si>
  <si>
    <t>Sindromes de Aspiración neonatal</t>
  </si>
  <si>
    <t>Hipoxia intrauterina</t>
  </si>
  <si>
    <t>Otros problemas respiratorios del recien nacido, originados en el período perinatal</t>
  </si>
  <si>
    <t xml:space="preserve">Tasas </t>
  </si>
  <si>
    <t>Grupos de Edad</t>
  </si>
  <si>
    <t>Mortalidad Materna por 100.000 nacidos vivos.</t>
  </si>
  <si>
    <t>Mortalidad  Infantil por 1.000 nacidos vivos</t>
  </si>
  <si>
    <t>Tasa</t>
  </si>
  <si>
    <t>Otras infecciones especificas del periodo perinatal</t>
  </si>
  <si>
    <t>Urbana</t>
  </si>
  <si>
    <t>Rural</t>
  </si>
  <si>
    <t>Defunciones Generales</t>
  </si>
  <si>
    <t>Defunciones Infantiles</t>
  </si>
  <si>
    <t>0 a 4</t>
  </si>
  <si>
    <t>5 a 9</t>
  </si>
  <si>
    <t>10 a 14</t>
  </si>
  <si>
    <t xml:space="preserve">15 a 19 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</si>
  <si>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</si>
  <si>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</si>
  <si>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</si>
  <si>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</si>
  <si>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</si>
  <si>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</si>
  <si>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</si>
  <si>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</si>
  <si>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</si>
  <si>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</si>
  <si>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a 74</t>
  </si>
  <si>
    <t>75 a 79</t>
  </si>
  <si>
    <t>80 y más</t>
  </si>
  <si>
    <t xml:space="preserve">Total </t>
  </si>
  <si>
    <t>Ignorada</t>
  </si>
  <si>
    <t>Defunciones mayores de 1 año</t>
  </si>
  <si>
    <t>Tasa de Mortalidad General por 1.000 Habitantes</t>
  </si>
  <si>
    <r>
      <t>Fuente:</t>
    </r>
    <r>
      <rPr>
        <sz val="8"/>
        <rFont val="Arial"/>
        <family val="2"/>
      </rPr>
      <t xml:space="preserve"> INEC,</t>
    </r>
    <r>
      <rPr>
        <b/>
        <sz val="8"/>
        <rFont val="Arial"/>
        <family val="2"/>
      </rPr>
      <t xml:space="preserve"> Anuario de Estadísticas Vitales Nacimientos y Defunciones 2003-2005</t>
    </r>
  </si>
  <si>
    <t>TOTAL DEL GRUPO</t>
  </si>
  <si>
    <t>DEFUNCIONES</t>
  </si>
  <si>
    <t>AREAS</t>
  </si>
  <si>
    <t>Nacional</t>
  </si>
  <si>
    <t>Urbano</t>
  </si>
  <si>
    <t>tasas nacional</t>
  </si>
  <si>
    <t>tasa Urbana</t>
  </si>
  <si>
    <t>Tasa rural</t>
  </si>
  <si>
    <t>Tasa Urbana</t>
  </si>
  <si>
    <t>Tasa Rural</t>
  </si>
  <si>
    <t>Ciertas Afecciones Originadas en el Período Prenatal</t>
  </si>
  <si>
    <t>Trastornos relacionados con duración de la gestación y el crecimiento fetal</t>
  </si>
  <si>
    <t>Defunciones Menores de un año</t>
  </si>
  <si>
    <t>Edad Ignorada</t>
  </si>
  <si>
    <t>Tasa de mortalidad de población según grupos etáreos</t>
  </si>
  <si>
    <t>Tasa de mortalidad en años</t>
  </si>
  <si>
    <t>Defunciones Totales *</t>
  </si>
  <si>
    <t>Defunciones Maternas ***</t>
  </si>
  <si>
    <t>* Tasas por 1.000 habitantes</t>
  </si>
  <si>
    <t>** Tasa por 1.000 nacidos vivos</t>
  </si>
  <si>
    <t>Defunciones Infantiles **</t>
  </si>
  <si>
    <t xml:space="preserve">Defunciones Totales </t>
  </si>
  <si>
    <t xml:space="preserve">Defunciones Infantiles </t>
  </si>
  <si>
    <t xml:space="preserve">Defunciones Maternas </t>
  </si>
  <si>
    <r>
      <rPr>
        <b/>
        <i/>
        <sz val="8"/>
        <color indexed="8"/>
        <rFont val="Arial"/>
        <family val="2"/>
      </rPr>
      <t>Elaboración:</t>
    </r>
    <r>
      <rPr>
        <i/>
        <sz val="8"/>
        <color indexed="8"/>
        <rFont val="Arial"/>
        <family val="2"/>
      </rPr>
      <t xml:space="preserve"> INEC, Análisis de Síntesis </t>
    </r>
  </si>
  <si>
    <t>Código  L.C.</t>
  </si>
  <si>
    <t>Causas de Muerte</t>
  </si>
  <si>
    <t>34</t>
  </si>
  <si>
    <t>I10-I15</t>
  </si>
  <si>
    <t>Enfermedades hipertensivas</t>
  </si>
  <si>
    <t>26</t>
  </si>
  <si>
    <t>E10-E14</t>
  </si>
  <si>
    <t>46</t>
  </si>
  <si>
    <t>J10-J18</t>
  </si>
  <si>
    <t>Influenza y neumonía</t>
  </si>
  <si>
    <t>42</t>
  </si>
  <si>
    <t>I60-I69</t>
  </si>
  <si>
    <t>Enfermedades cerebrovasculares</t>
  </si>
  <si>
    <t>57</t>
  </si>
  <si>
    <t>V00-V89</t>
  </si>
  <si>
    <t>Accidentes de transporte terrestre</t>
  </si>
  <si>
    <t>51</t>
  </si>
  <si>
    <t>K70-K76</t>
  </si>
  <si>
    <t>Cirrosis y otras enfermedades del hígado</t>
  </si>
  <si>
    <t>35</t>
  </si>
  <si>
    <t>I20-I25</t>
  </si>
  <si>
    <t>Enfermedades isquémicas del corazón</t>
  </si>
  <si>
    <t>41</t>
  </si>
  <si>
    <t>I50-I51</t>
  </si>
  <si>
    <t>Insuficiencia cardíaca, complicaciones y enfermedades mal definidas</t>
  </si>
  <si>
    <t>53</t>
  </si>
  <si>
    <t>N00-N39</t>
  </si>
  <si>
    <t>Enfermedades del sistema urinario</t>
  </si>
  <si>
    <t>09</t>
  </si>
  <si>
    <t>C16</t>
  </si>
  <si>
    <t>Neoplasia maligna del estómago</t>
  </si>
  <si>
    <t>64</t>
  </si>
  <si>
    <t>X85-Y09</t>
  </si>
  <si>
    <t>55</t>
  </si>
  <si>
    <t>P00-P96</t>
  </si>
  <si>
    <t>Ciertas afecciones originadas en el período prenatal</t>
  </si>
  <si>
    <t>47</t>
  </si>
  <si>
    <t>J40-J47</t>
  </si>
  <si>
    <t>Enfermedades crónicas de las vías respiratorias inferiores</t>
  </si>
  <si>
    <t>24</t>
  </si>
  <si>
    <t>C81-C96</t>
  </si>
  <si>
    <t>Neoplasia maligna del tejido linfático, hematopoyético y afines</t>
  </si>
  <si>
    <t>63</t>
  </si>
  <si>
    <t>X60-X84</t>
  </si>
  <si>
    <t>Lesiones autoinfringidas intencionalmente (suicidio)</t>
  </si>
  <si>
    <t>20</t>
  </si>
  <si>
    <t>C61</t>
  </si>
  <si>
    <t>Neoplasia maligna de la próstata</t>
  </si>
  <si>
    <t>56</t>
  </si>
  <si>
    <t>Q00-Q99</t>
  </si>
  <si>
    <t>Malformaciones congénitas, deformidades y anomalías cromosómicas</t>
  </si>
  <si>
    <t>06</t>
  </si>
  <si>
    <t>A40-A41</t>
  </si>
  <si>
    <t xml:space="preserve"> Septicemia</t>
  </si>
  <si>
    <t>15</t>
  </si>
  <si>
    <t>C33 C34</t>
  </si>
  <si>
    <t>Neoplasia maligna de la tráquea, bronquios y pulmón</t>
  </si>
  <si>
    <t>07</t>
  </si>
  <si>
    <t>B20-B24</t>
  </si>
  <si>
    <t>Enfermedad por virus de la inmunodeficiencia (VIH)</t>
  </si>
  <si>
    <t>48</t>
  </si>
  <si>
    <t>J80-J84</t>
  </si>
  <si>
    <t>Edema pulmonar y otras enfermedades respir.afec interstic</t>
  </si>
  <si>
    <t>11</t>
  </si>
  <si>
    <t>C22</t>
  </si>
  <si>
    <t>Neoplasia maligna del hígado y de las vías biliares</t>
  </si>
  <si>
    <t>18</t>
  </si>
  <si>
    <t>C53-C55</t>
  </si>
  <si>
    <t>Neoplasia maligna del útero</t>
  </si>
  <si>
    <t>10</t>
  </si>
  <si>
    <t>C18-C21</t>
  </si>
  <si>
    <t>Neoplasia maligna del colon, sigmoidea, recto y ano</t>
  </si>
  <si>
    <t>65</t>
  </si>
  <si>
    <t>Y10-Y34</t>
  </si>
  <si>
    <t>Eventos de intención no determinada</t>
  </si>
  <si>
    <t>88</t>
  </si>
  <si>
    <t>RESTO</t>
  </si>
  <si>
    <t>Resto</t>
  </si>
  <si>
    <t>99</t>
  </si>
  <si>
    <t>R00-R99</t>
  </si>
  <si>
    <t>Causas mal definidas</t>
  </si>
  <si>
    <t>02</t>
  </si>
  <si>
    <t>A15-A19</t>
  </si>
  <si>
    <t>Tuberculosis</t>
  </si>
  <si>
    <t>W65-W74</t>
  </si>
  <si>
    <t>Ahogamiento y sumersión accidentales</t>
  </si>
  <si>
    <t>C50</t>
  </si>
  <si>
    <t>Neoplasia maligna de la mama</t>
  </si>
  <si>
    <t>D50-D53 E40-E64</t>
  </si>
  <si>
    <t>Desnutrición y anemias nutricionales</t>
  </si>
  <si>
    <t>I46</t>
  </si>
  <si>
    <t>Paro cardíaco</t>
  </si>
  <si>
    <t>I26-I28</t>
  </si>
  <si>
    <t>Enfermedad cardiopulmonar y enfermedad de la circulación pulmonar</t>
  </si>
  <si>
    <t>ÍNDICE</t>
  </si>
  <si>
    <r>
      <rPr>
        <b/>
        <i/>
        <sz val="8"/>
        <color indexed="8"/>
        <rFont val="Arial"/>
        <family val="2"/>
      </rPr>
      <t>Fuente:</t>
    </r>
    <r>
      <rPr>
        <i/>
        <sz val="8"/>
        <color indexed="8"/>
        <rFont val="Arial"/>
        <family val="2"/>
      </rPr>
      <t xml:space="preserve"> (INEC), Anuario de Nacimiento y Defunciones 2007 - 2010</t>
    </r>
  </si>
  <si>
    <t>Otras 1/</t>
  </si>
  <si>
    <t>1/. Lesiones auto infringidas intencionalmente (suicidio), Neoplasia maligna de la próstata,  Septicemia, Neoplasia maligna del útero, entre otras.</t>
  </si>
  <si>
    <t>Cód. CIE-10 detallada</t>
  </si>
  <si>
    <t>Total de defunciones</t>
  </si>
  <si>
    <t xml:space="preserve">INDICADORES FÍSICOS DE MORTALIDAD  DE LAS CUENTAS SATÉLITE DE SALUD </t>
  </si>
  <si>
    <t>Participación de las Principales causas de muerte, por sexo. 2010</t>
  </si>
  <si>
    <t xml:space="preserve">       Realizado por:                                                             Revisado por:                                                                   Aprobado por:</t>
  </si>
  <si>
    <t xml:space="preserve">       Equipo ASIN                                                      María Soledad Carvajal                                                              Lorena Naranjo</t>
  </si>
  <si>
    <t>MIEMBRO DE EQUIPO                                                  JEFE DE ASIN                                                                 DIRECTORA DECON</t>
  </si>
  <si>
    <t>Defunciones</t>
  </si>
  <si>
    <t xml:space="preserve">Principales causas de mortalidad </t>
  </si>
  <si>
    <t xml:space="preserve">Otras </t>
  </si>
  <si>
    <t>Insuficiencia cardíaca</t>
  </si>
  <si>
    <t>Defunciones y tasas de mortalidad total, infantil y materna. 2003-2013</t>
  </si>
  <si>
    <t>Tasa de mortalidad general por 1.000 habitantes</t>
  </si>
  <si>
    <t>Tasa de mortalidad infantil por 1.000 nacidos vivos</t>
  </si>
  <si>
    <t>2003 - 2013</t>
  </si>
  <si>
    <t>1. Defunciones y tasas de mortalidad total, infantil y materna.2003 - 2013</t>
  </si>
  <si>
    <t>2. Número de defunciones por sexo, según principales causas de muerte, a nivel Nacional. 2013</t>
  </si>
  <si>
    <t>Número de defunciones por sexo, según principales causas de muerte, a nivel nacional. 2013</t>
  </si>
  <si>
    <t>N°</t>
  </si>
  <si>
    <t>x</t>
  </si>
  <si>
    <t>total</t>
  </si>
  <si>
    <t>Participación porcentual de las principales causas de muerte, por sexo. 2013</t>
  </si>
  <si>
    <t>total de casos</t>
  </si>
  <si>
    <t>Razón de mortalidad materna por 100.000 nacidos vivos</t>
  </si>
  <si>
    <t xml:space="preserve">*** Razón de mortalidad por 100.000 nacidos vivos </t>
  </si>
  <si>
    <t>Índice</t>
  </si>
  <si>
    <r>
      <rPr>
        <b/>
        <sz val="9"/>
        <color indexed="8"/>
        <rFont val="Calibri"/>
        <family val="2"/>
        <scheme val="minor"/>
      </rPr>
      <t>Fuente:</t>
    </r>
    <r>
      <rPr>
        <sz val="9"/>
        <color indexed="8"/>
        <rFont val="Calibri"/>
        <family val="2"/>
        <scheme val="minor"/>
      </rPr>
      <t xml:space="preserve"> INEC. Anuario de Nacimiento y Defunciones 2003 - 2013</t>
    </r>
  </si>
  <si>
    <r>
      <rPr>
        <b/>
        <sz val="9"/>
        <color indexed="8"/>
        <rFont val="Calibri"/>
        <family val="2"/>
        <scheme val="minor"/>
      </rPr>
      <t>Elaboración:</t>
    </r>
    <r>
      <rPr>
        <sz val="9"/>
        <color indexed="8"/>
        <rFont val="Calibri"/>
        <family val="2"/>
        <scheme val="minor"/>
      </rPr>
      <t xml:space="preserve"> INEC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</si>
</sst>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 * #,##0_ ;_ * \-#,##0_ ;_ * &quot;-&quot;_ ;_ @_ "/>
    <numFmt numFmtId="166" formatCode="_ * #,##0.00_ ;_ * \-#,##0.00_ ;_ * &quot;-&quot;??_ ;_ @_ "/>
    <numFmt numFmtId="167" formatCode="0.0"/>
    <numFmt numFmtId="168" formatCode="0.0%"/>
    <numFmt numFmtId="169" formatCode="_ * #,##0_ ;_ * \-#,##0_ ;_ * &quot;-&quot;??_ ;_ @_ "/>
    <numFmt numFmtId="170" formatCode="#,##0.0"/>
    <numFmt numFmtId="171" formatCode="_ * #,##0.00_ ;_ * \-#,##0.00_ ;_ * &quot;-&quot;_ ;_ @_ "/>
    <numFmt numFmtId="172" formatCode="_(* #,##0_);_(* \(#,##0\);_(* &quot;-&quot;??_);_(@_)"/>
    <numFmt numFmtId="173" formatCode="General_)"/>
    <numFmt numFmtId="174" formatCode="&quot;$&quot;\ #,##0.00"/>
    <numFmt numFmtId="175" formatCode="_(&quot;R$ &quot;* #,##0_);_(&quot;R$ &quot;* \(#,##0\);_(&quot;R$ &quot;* &quot;-&quot;_);_(@_)"/>
    <numFmt numFmtId="176" formatCode="_(&quot;R$ &quot;* #,##0.00_);_(&quot;R$ &quot;* \(#,##0.00\);_(&quot;R$ &quot;* &quot;-&quot;??_);_(@_)"/>
  </numFmts>
  <fonts count="10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Arial"/>
      <family val="2"/>
    </font>
    <font>
      <b/>
      <i/>
      <sz val="10"/>
      <color indexed="16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12"/>
      <color indexed="16"/>
      <name val="Arial"/>
      <family val="2"/>
    </font>
    <font>
      <sz val="8"/>
      <name val="Arial"/>
      <family val="2"/>
    </font>
    <font>
      <b/>
      <i/>
      <sz val="9"/>
      <color indexed="16"/>
      <name val="Arial"/>
      <family val="2"/>
    </font>
    <font>
      <sz val="9"/>
      <color indexed="8"/>
      <name val="Arial"/>
      <family val="2"/>
    </font>
    <font>
      <b/>
      <sz val="9"/>
      <color indexed="16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1"/>
      <name val="Arial"/>
      <family val="2"/>
    </font>
    <font>
      <b/>
      <i/>
      <sz val="11"/>
      <color indexed="16"/>
      <name val="Arial"/>
      <family val="2"/>
    </font>
    <font>
      <b/>
      <i/>
      <sz val="9"/>
      <color indexed="60"/>
      <name val="Arial"/>
      <family val="2"/>
    </font>
    <font>
      <sz val="8"/>
      <name val="Arial"/>
      <family val="2"/>
    </font>
    <font>
      <b/>
      <i/>
      <sz val="9"/>
      <color theme="5" tint="-0.249977111117893"/>
      <name val="Arial"/>
      <family val="2"/>
    </font>
    <font>
      <sz val="11"/>
      <color rgb="FF000000"/>
      <name val="Calibri"/>
      <family val="2"/>
    </font>
    <font>
      <b/>
      <sz val="8"/>
      <color theme="3"/>
      <name val="Arial"/>
      <family val="2"/>
    </font>
    <font>
      <sz val="8"/>
      <color theme="1"/>
      <name val="Arial"/>
      <family val="2"/>
    </font>
    <font>
      <i/>
      <sz val="8"/>
      <color indexed="8"/>
      <name val="Arial"/>
      <family val="2"/>
    </font>
    <font>
      <i/>
      <sz val="8"/>
      <color theme="1"/>
      <name val="Arial"/>
      <family val="2"/>
    </font>
    <font>
      <b/>
      <i/>
      <sz val="8"/>
      <color indexed="8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u/>
      <sz val="11"/>
      <color theme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rgb="FF000000"/>
      <name val="Calibri"/>
      <family val="2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i/>
      <sz val="8"/>
      <color theme="0"/>
      <name val="Arial"/>
      <family val="2"/>
    </font>
    <font>
      <b/>
      <sz val="12"/>
      <name val="Calibri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name val="Courier"/>
      <family val="3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"/>
      <color indexed="16"/>
      <name val="Courier"/>
      <family val="3"/>
    </font>
    <font>
      <sz val="1"/>
      <color indexed="8"/>
      <name val="Courier"/>
      <family val="3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6"/>
      <color indexed="8"/>
      <name val="Arial"/>
      <family val="2"/>
    </font>
    <font>
      <sz val="6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Aharoni"/>
      <family val="2"/>
    </font>
    <font>
      <sz val="12"/>
      <color theme="1"/>
      <name val="Arial"/>
      <family val="2"/>
    </font>
    <font>
      <u/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2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2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2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rgb="FF44546A"/>
        <bgColor indexed="64"/>
      </patternFill>
    </fill>
  </fills>
  <borders count="82">
    <border>
      <left/>
      <right/>
      <top/>
      <bottom/>
      <diagonal/>
    </border>
    <border>
      <left style="thick">
        <color indexed="21"/>
      </left>
      <right/>
      <top/>
      <bottom/>
      <diagonal/>
    </border>
    <border>
      <left/>
      <right style="thick">
        <color indexed="21"/>
      </right>
      <top/>
      <bottom/>
      <diagonal/>
    </border>
    <border>
      <left style="thick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/>
      <right style="thick">
        <color indexed="21"/>
      </right>
      <top/>
      <bottom style="thick">
        <color indexed="21"/>
      </bottom>
      <diagonal/>
    </border>
    <border>
      <left style="thin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ck">
        <color indexed="21"/>
      </right>
      <top/>
      <bottom style="medium">
        <color indexed="21"/>
      </bottom>
      <diagonal/>
    </border>
    <border>
      <left style="thick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ck">
        <color indexed="21"/>
      </right>
      <top/>
      <bottom/>
      <diagonal/>
    </border>
    <border>
      <left style="thick">
        <color indexed="21"/>
      </left>
      <right style="thin">
        <color indexed="21"/>
      </right>
      <top style="medium">
        <color indexed="21"/>
      </top>
      <bottom style="thick">
        <color indexed="21"/>
      </bottom>
      <diagonal/>
    </border>
    <border>
      <left style="thin">
        <color indexed="21"/>
      </left>
      <right style="thin">
        <color indexed="21"/>
      </right>
      <top style="medium">
        <color indexed="21"/>
      </top>
      <bottom style="thick">
        <color indexed="21"/>
      </bottom>
      <diagonal/>
    </border>
    <border>
      <left style="thin">
        <color indexed="21"/>
      </left>
      <right style="thick">
        <color indexed="21"/>
      </right>
      <top style="medium">
        <color indexed="21"/>
      </top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 style="thick">
        <color indexed="21"/>
      </right>
      <top/>
      <bottom style="medium">
        <color indexed="21"/>
      </bottom>
      <diagonal/>
    </border>
    <border>
      <left style="thick">
        <color indexed="21"/>
      </left>
      <right/>
      <top/>
      <bottom style="medium">
        <color indexed="21"/>
      </bottom>
      <diagonal/>
    </border>
    <border>
      <left style="thick">
        <color indexed="21"/>
      </left>
      <right/>
      <top style="medium">
        <color indexed="21"/>
      </top>
      <bottom/>
      <diagonal/>
    </border>
    <border>
      <left style="thick">
        <color indexed="21"/>
      </left>
      <right style="thin">
        <color indexed="21"/>
      </right>
      <top style="thick">
        <color indexed="21"/>
      </top>
      <bottom/>
      <diagonal/>
    </border>
    <border>
      <left style="thick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n">
        <color indexed="21"/>
      </right>
      <top style="thick">
        <color indexed="21"/>
      </top>
      <bottom style="thin">
        <color indexed="21"/>
      </bottom>
      <diagonal/>
    </border>
    <border>
      <left style="thin">
        <color indexed="21"/>
      </left>
      <right style="thick">
        <color indexed="21"/>
      </right>
      <top style="thick">
        <color indexed="21"/>
      </top>
      <bottom style="thin">
        <color indexed="21"/>
      </bottom>
      <diagonal/>
    </border>
    <border>
      <left style="thick">
        <color indexed="21"/>
      </left>
      <right/>
      <top style="thick">
        <color indexed="21"/>
      </top>
      <bottom style="thick">
        <color indexed="21"/>
      </bottom>
      <diagonal/>
    </border>
    <border>
      <left style="thin">
        <color indexed="21"/>
      </left>
      <right style="thick">
        <color indexed="21"/>
      </right>
      <top style="thick">
        <color indexed="21"/>
      </top>
      <bottom/>
      <diagonal/>
    </border>
    <border>
      <left/>
      <right style="thick">
        <color indexed="21"/>
      </right>
      <top style="medium">
        <color indexed="21"/>
      </top>
      <bottom style="thick">
        <color indexed="21"/>
      </bottom>
      <diagonal/>
    </border>
    <border>
      <left/>
      <right/>
      <top style="medium">
        <color indexed="21"/>
      </top>
      <bottom/>
      <diagonal/>
    </border>
    <border>
      <left/>
      <right style="thick">
        <color indexed="21"/>
      </right>
      <top style="medium">
        <color indexed="21"/>
      </top>
      <bottom/>
      <diagonal/>
    </border>
    <border>
      <left style="thick">
        <color indexed="21"/>
      </left>
      <right/>
      <top style="medium">
        <color indexed="21"/>
      </top>
      <bottom style="thick">
        <color indexed="21"/>
      </bottom>
      <diagonal/>
    </border>
    <border>
      <left/>
      <right/>
      <top style="medium">
        <color indexed="21"/>
      </top>
      <bottom style="thick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ck">
        <color indexed="21"/>
      </bottom>
      <diagonal/>
    </border>
    <border>
      <left style="thin">
        <color indexed="21"/>
      </left>
      <right style="thick">
        <color indexed="21"/>
      </right>
      <top style="thin">
        <color indexed="21"/>
      </top>
      <bottom style="thick">
        <color indexed="21"/>
      </bottom>
      <diagonal/>
    </border>
    <border>
      <left style="thin">
        <color indexed="21"/>
      </left>
      <right/>
      <top/>
      <bottom style="medium">
        <color indexed="21"/>
      </bottom>
      <diagonal/>
    </border>
    <border>
      <left style="thin">
        <color indexed="21"/>
      </left>
      <right/>
      <top style="thick">
        <color indexed="21"/>
      </top>
      <bottom style="thin">
        <color indexed="21"/>
      </bottom>
      <diagonal/>
    </border>
    <border>
      <left style="thin">
        <color indexed="21"/>
      </left>
      <right/>
      <top/>
      <bottom/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 style="medium">
        <color indexed="21"/>
      </right>
      <top/>
      <bottom style="medium">
        <color indexed="21"/>
      </bottom>
      <diagonal/>
    </border>
    <border>
      <left style="medium">
        <color indexed="21"/>
      </left>
      <right/>
      <top style="medium">
        <color indexed="21"/>
      </top>
      <bottom style="medium">
        <color indexed="21"/>
      </bottom>
      <diagonal/>
    </border>
    <border>
      <left/>
      <right/>
      <top style="medium">
        <color indexed="21"/>
      </top>
      <bottom style="medium">
        <color indexed="21"/>
      </bottom>
      <diagonal/>
    </border>
    <border>
      <left/>
      <right/>
      <top style="thick">
        <color indexed="21"/>
      </top>
      <bottom/>
      <diagonal/>
    </border>
    <border>
      <left style="medium">
        <color indexed="21"/>
      </left>
      <right/>
      <top/>
      <bottom/>
      <diagonal/>
    </border>
    <border>
      <left/>
      <right style="medium">
        <color indexed="21"/>
      </right>
      <top/>
      <bottom/>
      <diagonal/>
    </border>
    <border>
      <left style="medium">
        <color indexed="21"/>
      </left>
      <right/>
      <top style="medium">
        <color indexed="21"/>
      </top>
      <bottom style="thick">
        <color indexed="21"/>
      </bottom>
      <diagonal/>
    </border>
    <border>
      <left/>
      <right style="medium">
        <color indexed="21"/>
      </right>
      <top style="medium">
        <color indexed="21"/>
      </top>
      <bottom style="thick">
        <color indexed="21"/>
      </bottom>
      <diagonal/>
    </border>
    <border>
      <left/>
      <right style="thick">
        <color indexed="21"/>
      </right>
      <top style="thick">
        <color indexed="21"/>
      </top>
      <bottom/>
      <diagonal/>
    </border>
    <border>
      <left style="thick">
        <color indexed="21"/>
      </left>
      <right/>
      <top style="thick">
        <color indexed="21"/>
      </top>
      <bottom/>
      <diagonal/>
    </border>
    <border>
      <left style="thin">
        <color indexed="21"/>
      </left>
      <right style="thin">
        <color indexed="21"/>
      </right>
      <top style="thick">
        <color indexed="21"/>
      </top>
      <bottom/>
      <diagonal/>
    </border>
    <border>
      <left style="thin">
        <color indexed="21"/>
      </left>
      <right/>
      <top style="thin">
        <color indexed="21"/>
      </top>
      <bottom style="thick">
        <color indexed="2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21"/>
      </right>
      <top style="thick">
        <color indexed="21"/>
      </top>
      <bottom style="thin">
        <color indexed="21"/>
      </bottom>
      <diagonal/>
    </border>
    <border>
      <left/>
      <right/>
      <top style="thick">
        <color indexed="21"/>
      </top>
      <bottom style="thin">
        <color indexed="21"/>
      </bottom>
      <diagonal/>
    </border>
    <border>
      <left/>
      <right style="thick">
        <color indexed="21"/>
      </right>
      <top style="thick">
        <color indexed="21"/>
      </top>
      <bottom style="thin">
        <color indexed="21"/>
      </bottom>
      <diagonal/>
    </border>
    <border>
      <left/>
      <right style="medium">
        <color indexed="21"/>
      </right>
      <top style="thick">
        <color indexed="21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21"/>
      </left>
      <right style="thin">
        <color indexed="21"/>
      </right>
      <top/>
      <bottom style="thick">
        <color indexed="21"/>
      </bottom>
      <diagonal/>
    </border>
    <border>
      <left style="medium">
        <color indexed="21"/>
      </left>
      <right/>
      <top style="thick">
        <color indexed="21"/>
      </top>
      <bottom style="medium">
        <color indexed="21"/>
      </bottom>
      <diagonal/>
    </border>
    <border>
      <left/>
      <right/>
      <top style="thick">
        <color indexed="21"/>
      </top>
      <bottom style="medium">
        <color indexed="21"/>
      </bottom>
      <diagonal/>
    </border>
    <border>
      <left/>
      <right style="medium">
        <color indexed="21"/>
      </right>
      <top style="thick">
        <color indexed="21"/>
      </top>
      <bottom style="medium">
        <color indexed="21"/>
      </bottom>
      <diagonal/>
    </border>
    <border>
      <left/>
      <right style="thick">
        <color indexed="21"/>
      </right>
      <top style="thick">
        <color indexed="21"/>
      </top>
      <bottom style="medium">
        <color indexed="21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83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57" fillId="0" borderId="64" applyNumberFormat="0" applyFill="0" applyAlignment="0" applyProtection="0"/>
    <xf numFmtId="0" fontId="58" fillId="0" borderId="65" applyNumberFormat="0" applyFill="0" applyAlignment="0" applyProtection="0"/>
    <xf numFmtId="0" fontId="59" fillId="0" borderId="66" applyNumberFormat="0" applyFill="0" applyAlignment="0" applyProtection="0"/>
    <xf numFmtId="0" fontId="59" fillId="0" borderId="0" applyNumberFormat="0" applyFill="0" applyBorder="0" applyAlignment="0" applyProtection="0"/>
    <xf numFmtId="0" fontId="60" fillId="19" borderId="0" applyNumberFormat="0" applyBorder="0" applyAlignment="0" applyProtection="0"/>
    <xf numFmtId="0" fontId="61" fillId="20" borderId="0" applyNumberFormat="0" applyBorder="0" applyAlignment="0" applyProtection="0"/>
    <xf numFmtId="0" fontId="62" fillId="21" borderId="0" applyNumberFormat="0" applyBorder="0" applyAlignment="0" applyProtection="0"/>
    <xf numFmtId="0" fontId="63" fillId="22" borderId="67" applyNumberFormat="0" applyAlignment="0" applyProtection="0"/>
    <xf numFmtId="0" fontId="64" fillId="23" borderId="68" applyNumberFormat="0" applyAlignment="0" applyProtection="0"/>
    <xf numFmtId="0" fontId="65" fillId="23" borderId="67" applyNumberFormat="0" applyAlignment="0" applyProtection="0"/>
    <xf numFmtId="0" fontId="66" fillId="0" borderId="69" applyNumberFormat="0" applyFill="0" applyAlignment="0" applyProtection="0"/>
    <xf numFmtId="0" fontId="55" fillId="24" borderId="70" applyNumberFormat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72" applyNumberFormat="0" applyFill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40" fillId="49" borderId="0" applyNumberFormat="0" applyBorder="0" applyAlignment="0" applyProtection="0"/>
    <xf numFmtId="0" fontId="1" fillId="0" borderId="0"/>
    <xf numFmtId="0" fontId="71" fillId="50" borderId="0" applyNumberFormat="0" applyBorder="0" applyAlignment="0" applyProtection="0"/>
    <xf numFmtId="0" fontId="71" fillId="51" borderId="0" applyNumberFormat="0" applyBorder="0" applyAlignment="0" applyProtection="0"/>
    <xf numFmtId="0" fontId="71" fillId="52" borderId="0" applyNumberFormat="0" applyBorder="0" applyAlignment="0" applyProtection="0"/>
    <xf numFmtId="0" fontId="71" fillId="53" borderId="0" applyNumberFormat="0" applyBorder="0" applyAlignment="0" applyProtection="0"/>
    <xf numFmtId="0" fontId="71" fillId="54" borderId="0" applyNumberFormat="0" applyBorder="0" applyAlignment="0" applyProtection="0"/>
    <xf numFmtId="0" fontId="71" fillId="55" borderId="0" applyNumberFormat="0" applyBorder="0" applyAlignment="0" applyProtection="0"/>
    <xf numFmtId="0" fontId="1" fillId="50" borderId="0" applyNumberFormat="0" applyBorder="0" applyAlignment="0" applyProtection="0"/>
    <xf numFmtId="0" fontId="71" fillId="57" borderId="0" applyNumberFormat="0" applyBorder="0" applyAlignment="0" applyProtection="0"/>
    <xf numFmtId="0" fontId="71" fillId="58" borderId="0" applyNumberFormat="0" applyBorder="0" applyAlignment="0" applyProtection="0"/>
    <xf numFmtId="0" fontId="71" fillId="59" borderId="0" applyNumberFormat="0" applyBorder="0" applyAlignment="0" applyProtection="0"/>
    <xf numFmtId="0" fontId="71" fillId="53" borderId="0" applyNumberFormat="0" applyBorder="0" applyAlignment="0" applyProtection="0"/>
    <xf numFmtId="0" fontId="71" fillId="57" borderId="0" applyNumberFormat="0" applyBorder="0" applyAlignment="0" applyProtection="0"/>
    <xf numFmtId="0" fontId="71" fillId="60" borderId="0" applyNumberFormat="0" applyBorder="0" applyAlignment="0" applyProtection="0"/>
    <xf numFmtId="0" fontId="73" fillId="62" borderId="0" applyNumberFormat="0" applyBorder="0" applyAlignment="0" applyProtection="0"/>
    <xf numFmtId="0" fontId="73" fillId="58" borderId="0" applyNumberFormat="0" applyBorder="0" applyAlignment="0" applyProtection="0"/>
    <xf numFmtId="0" fontId="73" fillId="59" borderId="0" applyNumberFormat="0" applyBorder="0" applyAlignment="0" applyProtection="0"/>
    <xf numFmtId="0" fontId="73" fillId="63" borderId="0" applyNumberFormat="0" applyBorder="0" applyAlignment="0" applyProtection="0"/>
    <xf numFmtId="0" fontId="73" fillId="64" borderId="0" applyNumberFormat="0" applyBorder="0" applyAlignment="0" applyProtection="0"/>
    <xf numFmtId="0" fontId="73" fillId="65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73" fillId="66" borderId="0" applyNumberFormat="0" applyBorder="0" applyAlignment="0" applyProtection="0"/>
    <xf numFmtId="0" fontId="73" fillId="63" borderId="0" applyNumberFormat="0" applyBorder="0" applyAlignment="0" applyProtection="0"/>
    <xf numFmtId="0" fontId="73" fillId="64" borderId="0" applyNumberFormat="0" applyBorder="0" applyAlignment="0" applyProtection="0"/>
    <xf numFmtId="0" fontId="73" fillId="69" borderId="0" applyNumberFormat="0" applyBorder="0" applyAlignment="0" applyProtection="0"/>
    <xf numFmtId="0" fontId="74" fillId="51" borderId="0" applyNumberFormat="0" applyBorder="0" applyAlignment="0" applyProtection="0"/>
    <xf numFmtId="0" fontId="75" fillId="61" borderId="73" applyNumberFormat="0" applyAlignment="0" applyProtection="0"/>
    <xf numFmtId="0" fontId="76" fillId="70" borderId="74" applyNumberFormat="0" applyAlignment="0" applyProtection="0"/>
    <xf numFmtId="0" fontId="92" fillId="0" borderId="0" applyNumberFormat="0" applyFill="0" applyBorder="0" applyAlignment="0"/>
    <xf numFmtId="0" fontId="31" fillId="71" borderId="76">
      <alignment horizontal="center" vertical="center" wrapText="1"/>
    </xf>
    <xf numFmtId="0" fontId="77" fillId="0" borderId="0" applyNumberFormat="0" applyFill="0" applyBorder="0" applyAlignment="0" applyProtection="0"/>
    <xf numFmtId="0" fontId="78" fillId="0" borderId="0">
      <protection locked="0"/>
    </xf>
    <xf numFmtId="0" fontId="79" fillId="0" borderId="0">
      <protection locked="0"/>
    </xf>
    <xf numFmtId="0" fontId="80" fillId="0" borderId="0">
      <protection locked="0"/>
    </xf>
    <xf numFmtId="0" fontId="79" fillId="0" borderId="0">
      <protection locked="0"/>
    </xf>
    <xf numFmtId="0" fontId="81" fillId="0" borderId="0">
      <protection locked="0"/>
    </xf>
    <xf numFmtId="0" fontId="79" fillId="0" borderId="0">
      <protection locked="0"/>
    </xf>
    <xf numFmtId="0" fontId="80" fillId="0" borderId="0">
      <protection locked="0"/>
    </xf>
    <xf numFmtId="0" fontId="79" fillId="0" borderId="0">
      <protection locked="0"/>
    </xf>
    <xf numFmtId="0" fontId="80" fillId="0" borderId="0">
      <protection locked="0"/>
    </xf>
    <xf numFmtId="0" fontId="79" fillId="0" borderId="0">
      <protection locked="0"/>
    </xf>
    <xf numFmtId="0" fontId="80" fillId="0" borderId="0">
      <protection locked="0"/>
    </xf>
    <xf numFmtId="0" fontId="79" fillId="0" borderId="0">
      <protection locked="0"/>
    </xf>
    <xf numFmtId="0" fontId="81" fillId="0" borderId="0">
      <protection locked="0"/>
    </xf>
    <xf numFmtId="0" fontId="79" fillId="0" borderId="0">
      <protection locked="0"/>
    </xf>
    <xf numFmtId="0" fontId="93" fillId="0" borderId="0" applyNumberFormat="0" applyFill="0" applyBorder="0" applyAlignment="0"/>
    <xf numFmtId="0" fontId="82" fillId="52" borderId="0" applyNumberFormat="0" applyBorder="0" applyAlignment="0" applyProtection="0"/>
    <xf numFmtId="0" fontId="83" fillId="0" borderId="77" applyNumberFormat="0" applyFill="0" applyAlignment="0" applyProtection="0"/>
    <xf numFmtId="0" fontId="84" fillId="0" borderId="78" applyNumberFormat="0" applyFill="0" applyAlignment="0" applyProtection="0"/>
    <xf numFmtId="0" fontId="85" fillId="0" borderId="79" applyNumberFormat="0" applyFill="0" applyAlignment="0" applyProtection="0"/>
    <xf numFmtId="0" fontId="85" fillId="0" borderId="0" applyNumberForma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/>
    <xf numFmtId="0" fontId="86" fillId="55" borderId="73" applyNumberFormat="0" applyAlignment="0" applyProtection="0"/>
    <xf numFmtId="0" fontId="87" fillId="0" borderId="75" applyNumberFormat="0" applyFill="0" applyAlignment="0" applyProtection="0"/>
    <xf numFmtId="43" fontId="1" fillId="0" borderId="0" applyFont="0" applyFill="0" applyBorder="0" applyAlignment="0" applyProtection="0"/>
    <xf numFmtId="43" fontId="71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3" fontId="72" fillId="0" borderId="0"/>
    <xf numFmtId="173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72" fillId="0" borderId="0"/>
    <xf numFmtId="173" fontId="72" fillId="0" borderId="0"/>
    <xf numFmtId="173" fontId="72" fillId="0" borderId="0"/>
    <xf numFmtId="173" fontId="72" fillId="0" borderId="0"/>
    <xf numFmtId="0" fontId="2" fillId="0" borderId="0"/>
    <xf numFmtId="0" fontId="70" fillId="0" borderId="0"/>
    <xf numFmtId="0" fontId="7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6" fillId="0" borderId="0"/>
    <xf numFmtId="0" fontId="2" fillId="0" borderId="0"/>
    <xf numFmtId="0" fontId="96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97" fillId="0" borderId="0"/>
    <xf numFmtId="0" fontId="9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8" fillId="56" borderId="80" applyNumberFormat="0" applyFont="0" applyAlignment="0" applyProtection="0"/>
    <xf numFmtId="0" fontId="89" fillId="61" borderId="81" applyNumberForma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3" fontId="2" fillId="0" borderId="0" applyFont="0" applyFill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4" fontId="28" fillId="27" borderId="0" applyBorder="0" applyProtection="0">
      <alignment horizontal="center" vertical="center"/>
    </xf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" fillId="25" borderId="71" applyNumberFormat="0" applyFont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9" fontId="71" fillId="0" borderId="0" applyFont="0" applyFill="0" applyBorder="0" applyAlignment="0" applyProtection="0"/>
    <xf numFmtId="0" fontId="89" fillId="61" borderId="8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5">
    <xf numFmtId="0" fontId="0" fillId="0" borderId="0" xfId="0"/>
    <xf numFmtId="165" fontId="0" fillId="0" borderId="0" xfId="0" applyNumberFormat="1"/>
    <xf numFmtId="0" fontId="0" fillId="0" borderId="0" xfId="0" applyFill="1" applyBorder="1"/>
    <xf numFmtId="0" fontId="9" fillId="0" borderId="0" xfId="0" applyFont="1"/>
    <xf numFmtId="0" fontId="8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5" fillId="0" borderId="0" xfId="0" applyFont="1" applyFill="1" applyBorder="1" applyAlignment="1"/>
    <xf numFmtId="0" fontId="0" fillId="0" borderId="0" xfId="0" applyFill="1" applyBorder="1" applyAlignment="1"/>
    <xf numFmtId="165" fontId="0" fillId="0" borderId="0" xfId="0" applyNumberFormat="1" applyFill="1" applyBorder="1"/>
    <xf numFmtId="168" fontId="0" fillId="0" borderId="0" xfId="3" applyNumberFormat="1" applyFont="1" applyFill="1" applyBorder="1" applyAlignment="1"/>
    <xf numFmtId="165" fontId="6" fillId="0" borderId="0" xfId="0" applyNumberFormat="1" applyFont="1" applyFill="1" applyBorder="1" applyAlignment="1">
      <alignment horizontal="left"/>
    </xf>
    <xf numFmtId="168" fontId="2" fillId="0" borderId="0" xfId="3" applyNumberFormat="1" applyFill="1" applyBorder="1" applyAlignment="1"/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165" fontId="6" fillId="0" borderId="0" xfId="0" applyNumberFormat="1" applyFont="1" applyFill="1" applyBorder="1" applyAlignment="1"/>
    <xf numFmtId="9" fontId="0" fillId="0" borderId="0" xfId="3" applyFont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165" fontId="6" fillId="2" borderId="10" xfId="0" applyNumberFormat="1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165" fontId="6" fillId="3" borderId="9" xfId="0" applyNumberFormat="1" applyFont="1" applyFill="1" applyBorder="1" applyAlignment="1">
      <alignment horizontal="center"/>
    </xf>
    <xf numFmtId="165" fontId="6" fillId="3" borderId="10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165" fontId="4" fillId="4" borderId="12" xfId="0" applyNumberFormat="1" applyFont="1" applyFill="1" applyBorder="1" applyAlignment="1">
      <alignment horizontal="center"/>
    </xf>
    <xf numFmtId="165" fontId="4" fillId="4" borderId="13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165" fontId="13" fillId="2" borderId="0" xfId="0" applyNumberFormat="1" applyFont="1" applyFill="1" applyBorder="1" applyAlignment="1">
      <alignment horizontal="center"/>
    </xf>
    <xf numFmtId="165" fontId="13" fillId="5" borderId="0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right"/>
    </xf>
    <xf numFmtId="0" fontId="15" fillId="0" borderId="0" xfId="0" applyFont="1"/>
    <xf numFmtId="165" fontId="13" fillId="2" borderId="2" xfId="0" applyNumberFormat="1" applyFont="1" applyFill="1" applyBorder="1" applyAlignment="1">
      <alignment horizontal="center"/>
    </xf>
    <xf numFmtId="165" fontId="13" fillId="5" borderId="2" xfId="0" applyNumberFormat="1" applyFont="1" applyFill="1" applyBorder="1" applyAlignment="1">
      <alignment horizontal="center"/>
    </xf>
    <xf numFmtId="0" fontId="13" fillId="0" borderId="15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5" borderId="0" xfId="0" applyFont="1" applyFill="1" applyBorder="1" applyAlignment="1">
      <alignment horizontal="left"/>
    </xf>
    <xf numFmtId="0" fontId="13" fillId="0" borderId="14" xfId="0" applyFont="1" applyFill="1" applyBorder="1" applyAlignment="1">
      <alignment horizontal="left"/>
    </xf>
    <xf numFmtId="168" fontId="6" fillId="0" borderId="0" xfId="3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3" fillId="5" borderId="1" xfId="0" applyFont="1" applyFill="1" applyBorder="1" applyAlignment="1">
      <alignment horizontal="left" wrapText="1"/>
    </xf>
    <xf numFmtId="0" fontId="13" fillId="0" borderId="16" xfId="0" applyFont="1" applyFill="1" applyBorder="1" applyAlignment="1">
      <alignment horizontal="left" wrapText="1"/>
    </xf>
    <xf numFmtId="0" fontId="15" fillId="0" borderId="0" xfId="0" applyFont="1" applyFill="1" applyBorder="1"/>
    <xf numFmtId="165" fontId="13" fillId="5" borderId="15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13" fillId="5" borderId="0" xfId="0" applyFont="1" applyFill="1" applyBorder="1" applyAlignment="1">
      <alignment horizontal="left" wrapText="1"/>
    </xf>
    <xf numFmtId="0" fontId="13" fillId="0" borderId="14" xfId="0" applyFont="1" applyFill="1" applyBorder="1" applyAlignment="1">
      <alignment horizontal="left" wrapText="1"/>
    </xf>
    <xf numFmtId="0" fontId="16" fillId="2" borderId="17" xfId="0" applyFont="1" applyFill="1" applyBorder="1" applyAlignment="1">
      <alignment horizontal="center" wrapText="1"/>
    </xf>
    <xf numFmtId="9" fontId="0" fillId="0" borderId="0" xfId="0" applyNumberFormat="1"/>
    <xf numFmtId="168" fontId="6" fillId="2" borderId="10" xfId="3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 vertical="center"/>
    </xf>
    <xf numFmtId="168" fontId="0" fillId="0" borderId="0" xfId="3" applyNumberFormat="1" applyFont="1" applyAlignment="1">
      <alignment horizontal="center"/>
    </xf>
    <xf numFmtId="168" fontId="6" fillId="2" borderId="9" xfId="3" applyNumberFormat="1" applyFont="1" applyFill="1" applyBorder="1" applyAlignment="1">
      <alignment horizontal="center"/>
    </xf>
    <xf numFmtId="10" fontId="4" fillId="4" borderId="12" xfId="0" applyNumberFormat="1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vertical="center"/>
    </xf>
    <xf numFmtId="0" fontId="12" fillId="6" borderId="23" xfId="0" applyFont="1" applyFill="1" applyBorder="1" applyAlignment="1"/>
    <xf numFmtId="0" fontId="12" fillId="6" borderId="7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left" wrapText="1"/>
    </xf>
    <xf numFmtId="165" fontId="13" fillId="6" borderId="2" xfId="0" applyNumberFormat="1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 wrapText="1"/>
    </xf>
    <xf numFmtId="168" fontId="6" fillId="7" borderId="0" xfId="3" applyNumberFormat="1" applyFont="1" applyFill="1" applyBorder="1" applyAlignment="1">
      <alignment horizontal="center"/>
    </xf>
    <xf numFmtId="0" fontId="13" fillId="6" borderId="2" xfId="0" applyFont="1" applyFill="1" applyBorder="1" applyAlignment="1">
      <alignment horizontal="right"/>
    </xf>
    <xf numFmtId="165" fontId="12" fillId="7" borderId="24" xfId="0" applyNumberFormat="1" applyFont="1" applyFill="1" applyBorder="1" applyAlignment="1">
      <alignment horizontal="center"/>
    </xf>
    <xf numFmtId="165" fontId="12" fillId="6" borderId="24" xfId="0" applyNumberFormat="1" applyFont="1" applyFill="1" applyBorder="1" applyAlignment="1">
      <alignment horizontal="center"/>
    </xf>
    <xf numFmtId="0" fontId="13" fillId="5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right"/>
    </xf>
    <xf numFmtId="0" fontId="13" fillId="5" borderId="15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center"/>
    </xf>
    <xf numFmtId="165" fontId="6" fillId="2" borderId="25" xfId="0" applyNumberFormat="1" applyFont="1" applyFill="1" applyBorder="1" applyAlignment="1">
      <alignment horizontal="center"/>
    </xf>
    <xf numFmtId="165" fontId="6" fillId="2" borderId="26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6" fillId="2" borderId="0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left"/>
    </xf>
    <xf numFmtId="165" fontId="4" fillId="4" borderId="28" xfId="0" applyNumberFormat="1" applyFont="1" applyFill="1" applyBorder="1" applyAlignment="1">
      <alignment horizontal="center"/>
    </xf>
    <xf numFmtId="165" fontId="4" fillId="4" borderId="24" xfId="0" applyNumberFormat="1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165" fontId="6" fillId="3" borderId="14" xfId="0" applyNumberFormat="1" applyFont="1" applyFill="1" applyBorder="1" applyAlignment="1">
      <alignment horizontal="center"/>
    </xf>
    <xf numFmtId="165" fontId="6" fillId="3" borderId="15" xfId="0" applyNumberFormat="1" applyFont="1" applyFill="1" applyBorder="1" applyAlignment="1">
      <alignment horizontal="center"/>
    </xf>
    <xf numFmtId="165" fontId="13" fillId="8" borderId="2" xfId="0" applyNumberFormat="1" applyFont="1" applyFill="1" applyBorder="1" applyAlignment="1">
      <alignment horizontal="center"/>
    </xf>
    <xf numFmtId="0" fontId="13" fillId="8" borderId="2" xfId="0" applyFont="1" applyFill="1" applyBorder="1" applyAlignment="1">
      <alignment horizontal="right"/>
    </xf>
    <xf numFmtId="165" fontId="12" fillId="9" borderId="24" xfId="0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center"/>
    </xf>
    <xf numFmtId="3" fontId="13" fillId="8" borderId="2" xfId="0" applyNumberFormat="1" applyFont="1" applyFill="1" applyBorder="1" applyAlignment="1">
      <alignment horizontal="center"/>
    </xf>
    <xf numFmtId="3" fontId="13" fillId="5" borderId="2" xfId="0" applyNumberFormat="1" applyFont="1" applyFill="1" applyBorder="1" applyAlignment="1">
      <alignment horizontal="center"/>
    </xf>
    <xf numFmtId="0" fontId="4" fillId="8" borderId="29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 wrapText="1"/>
    </xf>
    <xf numFmtId="3" fontId="8" fillId="8" borderId="0" xfId="1" applyNumberFormat="1" applyFont="1" applyFill="1" applyBorder="1" applyAlignment="1">
      <alignment vertical="center" wrapText="1"/>
    </xf>
    <xf numFmtId="3" fontId="8" fillId="8" borderId="0" xfId="0" applyNumberFormat="1" applyFont="1" applyFill="1" applyBorder="1" applyAlignment="1">
      <alignment horizontal="right" vertical="center"/>
    </xf>
    <xf numFmtId="3" fontId="8" fillId="8" borderId="0" xfId="1" applyNumberFormat="1" applyFont="1" applyFill="1" applyBorder="1" applyAlignment="1">
      <alignment horizontal="center" vertical="center"/>
    </xf>
    <xf numFmtId="3" fontId="8" fillId="8" borderId="0" xfId="0" applyNumberFormat="1" applyFont="1" applyFill="1" applyBorder="1" applyAlignment="1">
      <alignment horizontal="center" vertical="center"/>
    </xf>
    <xf numFmtId="3" fontId="8" fillId="8" borderId="2" xfId="0" applyNumberFormat="1" applyFont="1" applyFill="1" applyBorder="1" applyAlignment="1">
      <alignment horizontal="center" vertical="center"/>
    </xf>
    <xf numFmtId="3" fontId="8" fillId="2" borderId="4" xfId="1" applyNumberFormat="1" applyFont="1" applyFill="1" applyBorder="1" applyAlignment="1">
      <alignment vertical="center" wrapText="1"/>
    </xf>
    <xf numFmtId="3" fontId="8" fillId="2" borderId="4" xfId="1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12" fillId="8" borderId="14" xfId="0" applyFont="1" applyFill="1" applyBorder="1" applyAlignment="1">
      <alignment horizontal="center"/>
    </xf>
    <xf numFmtId="0" fontId="12" fillId="8" borderId="15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left"/>
    </xf>
    <xf numFmtId="165" fontId="13" fillId="8" borderId="0" xfId="0" applyNumberFormat="1" applyFont="1" applyFill="1" applyBorder="1" applyAlignment="1">
      <alignment horizontal="center"/>
    </xf>
    <xf numFmtId="0" fontId="13" fillId="8" borderId="0" xfId="0" applyFont="1" applyFill="1" applyBorder="1" applyAlignment="1">
      <alignment horizontal="right"/>
    </xf>
    <xf numFmtId="165" fontId="12" fillId="9" borderId="28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 vertical="center"/>
    </xf>
    <xf numFmtId="168" fontId="6" fillId="2" borderId="33" xfId="3" applyNumberFormat="1" applyFont="1" applyFill="1" applyBorder="1" applyAlignment="1">
      <alignment horizontal="center"/>
    </xf>
    <xf numFmtId="3" fontId="13" fillId="2" borderId="0" xfId="0" applyNumberFormat="1" applyFont="1" applyFill="1" applyBorder="1" applyAlignment="1">
      <alignment horizontal="center"/>
    </xf>
    <xf numFmtId="3" fontId="13" fillId="8" borderId="0" xfId="0" applyNumberFormat="1" applyFont="1" applyFill="1" applyBorder="1" applyAlignment="1">
      <alignment horizontal="center"/>
    </xf>
    <xf numFmtId="3" fontId="13" fillId="5" borderId="0" xfId="0" applyNumberFormat="1" applyFont="1" applyFill="1" applyBorder="1" applyAlignment="1">
      <alignment horizontal="center"/>
    </xf>
    <xf numFmtId="3" fontId="13" fillId="9" borderId="0" xfId="0" applyNumberFormat="1" applyFont="1" applyFill="1" applyBorder="1" applyAlignment="1">
      <alignment horizontal="center"/>
    </xf>
    <xf numFmtId="168" fontId="8" fillId="0" borderId="0" xfId="3" applyNumberFormat="1" applyFont="1" applyFill="1" applyBorder="1" applyAlignment="1"/>
    <xf numFmtId="165" fontId="13" fillId="2" borderId="26" xfId="0" applyNumberFormat="1" applyFont="1" applyFill="1" applyBorder="1" applyAlignment="1">
      <alignment horizontal="center"/>
    </xf>
    <xf numFmtId="0" fontId="13" fillId="2" borderId="2" xfId="0" applyFont="1" applyFill="1" applyBorder="1" applyAlignment="1">
      <alignment horizontal="right" wrapText="1"/>
    </xf>
    <xf numFmtId="169" fontId="13" fillId="6" borderId="2" xfId="1" applyNumberFormat="1" applyFont="1" applyFill="1" applyBorder="1" applyAlignment="1">
      <alignment horizontal="right"/>
    </xf>
    <xf numFmtId="0" fontId="12" fillId="8" borderId="34" xfId="0" applyFont="1" applyFill="1" applyBorder="1" applyAlignment="1">
      <alignment horizontal="center"/>
    </xf>
    <xf numFmtId="0" fontId="12" fillId="8" borderId="35" xfId="0" applyFont="1" applyFill="1" applyBorder="1" applyAlignment="1">
      <alignment horizontal="center"/>
    </xf>
    <xf numFmtId="0" fontId="12" fillId="8" borderId="36" xfId="0" applyFont="1" applyFill="1" applyBorder="1" applyAlignment="1">
      <alignment horizontal="center"/>
    </xf>
    <xf numFmtId="0" fontId="12" fillId="8" borderId="37" xfId="0" applyFont="1" applyFill="1" applyBorder="1" applyAlignment="1">
      <alignment horizontal="center"/>
    </xf>
    <xf numFmtId="0" fontId="0" fillId="0" borderId="16" xfId="0" applyBorder="1" applyAlignment="1">
      <alignment wrapText="1"/>
    </xf>
    <xf numFmtId="0" fontId="14" fillId="9" borderId="27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13" fillId="8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left"/>
    </xf>
    <xf numFmtId="0" fontId="13" fillId="0" borderId="16" xfId="0" applyFont="1" applyFill="1" applyBorder="1" applyAlignment="1">
      <alignment horizontal="left"/>
    </xf>
    <xf numFmtId="3" fontId="13" fillId="2" borderId="39" xfId="0" applyNumberFormat="1" applyFont="1" applyFill="1" applyBorder="1" applyAlignment="1">
      <alignment horizontal="center"/>
    </xf>
    <xf numFmtId="3" fontId="13" fillId="2" borderId="40" xfId="0" applyNumberFormat="1" applyFont="1" applyFill="1" applyBorder="1" applyAlignment="1">
      <alignment horizontal="center"/>
    </xf>
    <xf numFmtId="3" fontId="13" fillId="8" borderId="39" xfId="0" applyNumberFormat="1" applyFont="1" applyFill="1" applyBorder="1" applyAlignment="1">
      <alignment horizontal="center"/>
    </xf>
    <xf numFmtId="3" fontId="13" fillId="8" borderId="40" xfId="0" applyNumberFormat="1" applyFont="1" applyFill="1" applyBorder="1" applyAlignment="1">
      <alignment horizontal="center"/>
    </xf>
    <xf numFmtId="3" fontId="13" fillId="5" borderId="39" xfId="0" applyNumberFormat="1" applyFont="1" applyFill="1" applyBorder="1" applyAlignment="1">
      <alignment horizontal="center"/>
    </xf>
    <xf numFmtId="3" fontId="13" fillId="9" borderId="39" xfId="0" applyNumberFormat="1" applyFont="1" applyFill="1" applyBorder="1" applyAlignment="1">
      <alignment horizontal="center"/>
    </xf>
    <xf numFmtId="3" fontId="13" fillId="9" borderId="40" xfId="0" applyNumberFormat="1" applyFont="1" applyFill="1" applyBorder="1" applyAlignment="1">
      <alignment horizontal="center"/>
    </xf>
    <xf numFmtId="3" fontId="12" fillId="9" borderId="41" xfId="0" applyNumberFormat="1" applyFont="1" applyFill="1" applyBorder="1" applyAlignment="1">
      <alignment horizontal="center"/>
    </xf>
    <xf numFmtId="3" fontId="12" fillId="9" borderId="28" xfId="0" applyNumberFormat="1" applyFont="1" applyFill="1" applyBorder="1" applyAlignment="1">
      <alignment horizontal="center"/>
    </xf>
    <xf numFmtId="3" fontId="12" fillId="9" borderId="42" xfId="0" applyNumberFormat="1" applyFont="1" applyFill="1" applyBorder="1" applyAlignment="1">
      <alignment horizontal="center"/>
    </xf>
    <xf numFmtId="3" fontId="12" fillId="9" borderId="24" xfId="0" applyNumberFormat="1" applyFont="1" applyFill="1" applyBorder="1" applyAlignment="1">
      <alignment horizontal="center"/>
    </xf>
    <xf numFmtId="3" fontId="13" fillId="0" borderId="35" xfId="0" applyNumberFormat="1" applyFont="1" applyFill="1" applyBorder="1" applyAlignment="1">
      <alignment horizontal="center"/>
    </xf>
    <xf numFmtId="3" fontId="13" fillId="0" borderId="34" xfId="0" applyNumberFormat="1" applyFont="1" applyFill="1" applyBorder="1" applyAlignment="1">
      <alignment horizontal="center"/>
    </xf>
    <xf numFmtId="3" fontId="13" fillId="0" borderId="14" xfId="0" applyNumberFormat="1" applyFont="1" applyFill="1" applyBorder="1" applyAlignment="1">
      <alignment horizontal="center"/>
    </xf>
    <xf numFmtId="3" fontId="13" fillId="5" borderId="14" xfId="0" applyNumberFormat="1" applyFont="1" applyFill="1" applyBorder="1" applyAlignment="1">
      <alignment horizontal="center"/>
    </xf>
    <xf numFmtId="3" fontId="13" fillId="5" borderId="15" xfId="0" applyNumberFormat="1" applyFont="1" applyFill="1" applyBorder="1" applyAlignment="1">
      <alignment horizontal="center"/>
    </xf>
    <xf numFmtId="0" fontId="12" fillId="8" borderId="38" xfId="0" applyFont="1" applyFill="1" applyBorder="1" applyAlignment="1">
      <alignment horizontal="center"/>
    </xf>
    <xf numFmtId="0" fontId="12" fillId="8" borderId="43" xfId="0" applyFont="1" applyFill="1" applyBorder="1" applyAlignment="1">
      <alignment horizontal="center"/>
    </xf>
    <xf numFmtId="0" fontId="17" fillId="10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3" fontId="0" fillId="0" borderId="0" xfId="0" applyNumberFormat="1"/>
    <xf numFmtId="0" fontId="17" fillId="2" borderId="44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/>
    </xf>
    <xf numFmtId="165" fontId="4" fillId="11" borderId="0" xfId="0" applyNumberFormat="1" applyFont="1" applyFill="1" applyBorder="1" applyAlignment="1">
      <alignment horizontal="center" vertical="center"/>
    </xf>
    <xf numFmtId="3" fontId="18" fillId="11" borderId="38" xfId="0" applyNumberFormat="1" applyFont="1" applyFill="1" applyBorder="1" applyAlignment="1">
      <alignment horizontal="center" vertical="center"/>
    </xf>
    <xf numFmtId="3" fontId="18" fillId="11" borderId="43" xfId="0" applyNumberFormat="1" applyFont="1" applyFill="1" applyBorder="1" applyAlignment="1">
      <alignment horizontal="center" vertical="center"/>
    </xf>
    <xf numFmtId="170" fontId="17" fillId="2" borderId="38" xfId="0" applyNumberFormat="1" applyFont="1" applyFill="1" applyBorder="1" applyAlignment="1">
      <alignment horizontal="right" vertical="center"/>
    </xf>
    <xf numFmtId="0" fontId="4" fillId="10" borderId="33" xfId="0" applyFont="1" applyFill="1" applyBorder="1" applyAlignment="1">
      <alignment horizontal="center" vertical="center" wrapText="1"/>
    </xf>
    <xf numFmtId="0" fontId="4" fillId="10" borderId="0" xfId="0" applyFont="1" applyFill="1" applyBorder="1" applyAlignment="1">
      <alignment horizontal="center" vertical="center" wrapText="1"/>
    </xf>
    <xf numFmtId="167" fontId="0" fillId="0" borderId="0" xfId="0" applyNumberFormat="1"/>
    <xf numFmtId="0" fontId="4" fillId="0" borderId="0" xfId="0" applyFont="1" applyFill="1" applyBorder="1" applyAlignment="1">
      <alignment horizontal="left"/>
    </xf>
    <xf numFmtId="3" fontId="13" fillId="2" borderId="0" xfId="0" applyNumberFormat="1" applyFont="1" applyFill="1" applyBorder="1" applyAlignment="1">
      <alignment horizontal="left"/>
    </xf>
    <xf numFmtId="3" fontId="13" fillId="8" borderId="0" xfId="0" applyNumberFormat="1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left"/>
    </xf>
    <xf numFmtId="3" fontId="13" fillId="5" borderId="0" xfId="0" applyNumberFormat="1" applyFont="1" applyFill="1" applyBorder="1" applyAlignment="1">
      <alignment horizontal="left"/>
    </xf>
    <xf numFmtId="3" fontId="13" fillId="0" borderId="14" xfId="0" applyNumberFormat="1" applyFont="1" applyFill="1" applyBorder="1" applyAlignment="1">
      <alignment horizontal="left"/>
    </xf>
    <xf numFmtId="0" fontId="13" fillId="2" borderId="1" xfId="0" applyFont="1" applyFill="1" applyBorder="1" applyAlignment="1">
      <alignment horizontal="left" vertical="center"/>
    </xf>
    <xf numFmtId="0" fontId="13" fillId="10" borderId="1" xfId="0" applyFont="1" applyFill="1" applyBorder="1" applyAlignment="1">
      <alignment horizontal="left" vertical="center"/>
    </xf>
    <xf numFmtId="0" fontId="2" fillId="2" borderId="44" xfId="0" applyFont="1" applyFill="1" applyBorder="1" applyAlignment="1">
      <alignment vertical="center" wrapText="1"/>
    </xf>
    <xf numFmtId="0" fontId="19" fillId="2" borderId="27" xfId="0" applyFont="1" applyFill="1" applyBorder="1" applyAlignment="1">
      <alignment horizontal="left" vertical="center"/>
    </xf>
    <xf numFmtId="0" fontId="19" fillId="2" borderId="28" xfId="0" applyFont="1" applyFill="1" applyBorder="1" applyAlignment="1">
      <alignment horizontal="right" vertical="center"/>
    </xf>
    <xf numFmtId="0" fontId="19" fillId="2" borderId="24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horizontal="left" vertical="center" wrapText="1"/>
    </xf>
    <xf numFmtId="171" fontId="0" fillId="0" borderId="43" xfId="0" applyNumberFormat="1" applyBorder="1"/>
    <xf numFmtId="171" fontId="0" fillId="12" borderId="2" xfId="0" applyNumberFormat="1" applyFill="1" applyBorder="1"/>
    <xf numFmtId="171" fontId="0" fillId="0" borderId="2" xfId="0" applyNumberFormat="1" applyBorder="1"/>
    <xf numFmtId="0" fontId="0" fillId="0" borderId="5" xfId="0" applyBorder="1"/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3" fontId="13" fillId="2" borderId="38" xfId="0" applyNumberFormat="1" applyFont="1" applyFill="1" applyBorder="1" applyAlignment="1">
      <alignment vertical="center"/>
    </xf>
    <xf numFmtId="3" fontId="13" fillId="2" borderId="43" xfId="0" applyNumberFormat="1" applyFont="1" applyFill="1" applyBorder="1" applyAlignment="1">
      <alignment vertical="center"/>
    </xf>
    <xf numFmtId="3" fontId="13" fillId="2" borderId="0" xfId="0" applyNumberFormat="1" applyFont="1" applyFill="1" applyBorder="1" applyAlignment="1">
      <alignment vertical="center"/>
    </xf>
    <xf numFmtId="3" fontId="13" fillId="2" borderId="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2" xfId="0" applyBorder="1"/>
    <xf numFmtId="0" fontId="4" fillId="13" borderId="29" xfId="0" applyFont="1" applyFill="1" applyBorder="1" applyAlignment="1">
      <alignment horizontal="center" vertical="center" wrapText="1"/>
    </xf>
    <xf numFmtId="0" fontId="4" fillId="13" borderId="29" xfId="0" applyFont="1" applyFill="1" applyBorder="1" applyAlignment="1">
      <alignment horizontal="center" vertical="center"/>
    </xf>
    <xf numFmtId="3" fontId="17" fillId="13" borderId="0" xfId="0" applyNumberFormat="1" applyFont="1" applyFill="1" applyBorder="1" applyAlignment="1">
      <alignment vertical="center"/>
    </xf>
    <xf numFmtId="3" fontId="17" fillId="13" borderId="0" xfId="1" applyNumberFormat="1" applyFont="1" applyFill="1" applyBorder="1" applyAlignment="1">
      <alignment vertical="center"/>
    </xf>
    <xf numFmtId="0" fontId="13" fillId="13" borderId="1" xfId="0" applyFont="1" applyFill="1" applyBorder="1" applyAlignment="1">
      <alignment horizontal="left" vertical="center"/>
    </xf>
    <xf numFmtId="3" fontId="13" fillId="13" borderId="0" xfId="0" applyNumberFormat="1" applyFont="1" applyFill="1" applyBorder="1" applyAlignment="1">
      <alignment vertical="center"/>
    </xf>
    <xf numFmtId="3" fontId="13" fillId="13" borderId="2" xfId="0" applyNumberFormat="1" applyFont="1" applyFill="1" applyBorder="1" applyAlignment="1">
      <alignment vertical="center"/>
    </xf>
    <xf numFmtId="0" fontId="13" fillId="13" borderId="1" xfId="0" applyFont="1" applyFill="1" applyBorder="1" applyAlignment="1">
      <alignment horizontal="left" vertical="center" wrapText="1"/>
    </xf>
    <xf numFmtId="0" fontId="4" fillId="13" borderId="30" xfId="0" applyFont="1" applyFill="1" applyBorder="1" applyAlignment="1">
      <alignment horizontal="center" vertical="center" wrapText="1"/>
    </xf>
    <xf numFmtId="0" fontId="4" fillId="13" borderId="46" xfId="0" applyFont="1" applyFill="1" applyBorder="1" applyAlignment="1">
      <alignment horizontal="center" vertical="center" wrapText="1"/>
    </xf>
    <xf numFmtId="3" fontId="17" fillId="0" borderId="43" xfId="0" applyNumberFormat="1" applyFont="1" applyBorder="1" applyAlignment="1">
      <alignment vertical="center"/>
    </xf>
    <xf numFmtId="3" fontId="17" fillId="2" borderId="38" xfId="1" applyNumberFormat="1" applyFont="1" applyFill="1" applyBorder="1" applyAlignment="1">
      <alignment vertical="center"/>
    </xf>
    <xf numFmtId="3" fontId="17" fillId="2" borderId="38" xfId="0" applyNumberFormat="1" applyFont="1" applyFill="1" applyBorder="1" applyAlignment="1">
      <alignment vertical="center"/>
    </xf>
    <xf numFmtId="3" fontId="17" fillId="14" borderId="2" xfId="0" applyNumberFormat="1" applyFont="1" applyFill="1" applyBorder="1" applyAlignment="1">
      <alignment vertical="center"/>
    </xf>
    <xf numFmtId="3" fontId="17" fillId="0" borderId="5" xfId="0" applyNumberFormat="1" applyFont="1" applyBorder="1" applyAlignment="1">
      <alignment vertical="center"/>
    </xf>
    <xf numFmtId="3" fontId="17" fillId="2" borderId="4" xfId="1" applyNumberFormat="1" applyFont="1" applyFill="1" applyBorder="1" applyAlignment="1">
      <alignment vertical="center"/>
    </xf>
    <xf numFmtId="3" fontId="17" fillId="2" borderId="4" xfId="0" applyNumberFormat="1" applyFont="1" applyFill="1" applyBorder="1" applyAlignment="1">
      <alignment vertical="center"/>
    </xf>
    <xf numFmtId="3" fontId="17" fillId="13" borderId="59" xfId="0" applyNumberFormat="1" applyFont="1" applyFill="1" applyBorder="1" applyAlignment="1">
      <alignment vertical="center"/>
    </xf>
    <xf numFmtId="3" fontId="17" fillId="13" borderId="59" xfId="1" applyNumberFormat="1" applyFont="1" applyFill="1" applyBorder="1" applyAlignment="1">
      <alignment vertical="center"/>
    </xf>
    <xf numFmtId="3" fontId="17" fillId="14" borderId="60" xfId="0" applyNumberFormat="1" applyFont="1" applyFill="1" applyBorder="1" applyAlignment="1">
      <alignment vertical="center"/>
    </xf>
    <xf numFmtId="3" fontId="21" fillId="2" borderId="28" xfId="0" applyNumberFormat="1" applyFont="1" applyFill="1" applyBorder="1" applyAlignment="1">
      <alignment vertical="center"/>
    </xf>
    <xf numFmtId="3" fontId="21" fillId="2" borderId="24" xfId="0" applyNumberFormat="1" applyFont="1" applyFill="1" applyBorder="1" applyAlignment="1">
      <alignment vertical="center"/>
    </xf>
    <xf numFmtId="0" fontId="13" fillId="2" borderId="44" xfId="0" applyFont="1" applyFill="1" applyBorder="1" applyAlignment="1">
      <alignment horizontal="left" vertical="center"/>
    </xf>
    <xf numFmtId="169" fontId="0" fillId="0" borderId="0" xfId="1" applyNumberFormat="1" applyFont="1"/>
    <xf numFmtId="0" fontId="22" fillId="15" borderId="47" xfId="0" applyFont="1" applyFill="1" applyBorder="1" applyAlignment="1">
      <alignment wrapText="1"/>
    </xf>
    <xf numFmtId="0" fontId="22" fillId="15" borderId="48" xfId="0" applyFont="1" applyFill="1" applyBorder="1" applyAlignment="1">
      <alignment wrapText="1"/>
    </xf>
    <xf numFmtId="4" fontId="23" fillId="16" borderId="0" xfId="0" applyNumberFormat="1" applyFont="1" applyFill="1" applyBorder="1" applyAlignment="1">
      <alignment horizontal="center" vertical="center"/>
    </xf>
    <xf numFmtId="0" fontId="25" fillId="16" borderId="0" xfId="0" applyFont="1" applyFill="1" applyAlignment="1"/>
    <xf numFmtId="0" fontId="26" fillId="16" borderId="0" xfId="0" applyFont="1" applyFill="1"/>
    <xf numFmtId="0" fontId="24" fillId="16" borderId="0" xfId="0" applyFont="1" applyFill="1"/>
    <xf numFmtId="0" fontId="28" fillId="16" borderId="0" xfId="0" applyFont="1" applyFill="1"/>
    <xf numFmtId="0" fontId="2" fillId="16" borderId="0" xfId="0" applyFont="1" applyFill="1"/>
    <xf numFmtId="0" fontId="17" fillId="16" borderId="0" xfId="0" applyFont="1" applyFill="1"/>
    <xf numFmtId="0" fontId="17" fillId="16" borderId="0" xfId="0" applyFont="1" applyFill="1" applyAlignment="1">
      <alignment horizontal="left"/>
    </xf>
    <xf numFmtId="0" fontId="17" fillId="18" borderId="0" xfId="0" applyFont="1" applyFill="1" applyBorder="1" applyAlignment="1">
      <alignment vertical="center"/>
    </xf>
    <xf numFmtId="0" fontId="17" fillId="16" borderId="0" xfId="0" applyFont="1" applyFill="1" applyBorder="1" applyAlignment="1">
      <alignment vertical="center" wrapText="1"/>
    </xf>
    <xf numFmtId="0" fontId="32" fillId="16" borderId="0" xfId="0" applyFont="1" applyFill="1"/>
    <xf numFmtId="0" fontId="2" fillId="16" borderId="0" xfId="0" applyFont="1" applyFill="1" applyBorder="1"/>
    <xf numFmtId="0" fontId="2" fillId="0" borderId="0" xfId="0" applyFont="1"/>
    <xf numFmtId="0" fontId="2" fillId="0" borderId="0" xfId="0" applyFont="1" applyBorder="1"/>
    <xf numFmtId="0" fontId="2" fillId="16" borderId="0" xfId="0" applyFont="1" applyFill="1" applyBorder="1" applyAlignment="1">
      <alignment horizontal="right" vertical="center"/>
    </xf>
    <xf numFmtId="0" fontId="30" fillId="16" borderId="0" xfId="0" applyFont="1" applyFill="1"/>
    <xf numFmtId="0" fontId="17" fillId="16" borderId="0" xfId="0" applyFont="1" applyFill="1" applyBorder="1"/>
    <xf numFmtId="10" fontId="2" fillId="16" borderId="0" xfId="3" applyNumberFormat="1" applyFont="1" applyFill="1" applyBorder="1"/>
    <xf numFmtId="0" fontId="33" fillId="16" borderId="0" xfId="0" applyFont="1" applyFill="1"/>
    <xf numFmtId="0" fontId="33" fillId="16" borderId="0" xfId="0" applyFont="1" applyFill="1" applyBorder="1"/>
    <xf numFmtId="0" fontId="33" fillId="16" borderId="0" xfId="0" applyFont="1" applyFill="1" applyBorder="1" applyAlignment="1">
      <alignment vertical="center" wrapText="1"/>
    </xf>
    <xf numFmtId="170" fontId="33" fillId="16" borderId="0" xfId="0" applyNumberFormat="1" applyFont="1" applyFill="1" applyBorder="1"/>
    <xf numFmtId="0" fontId="33" fillId="16" borderId="0" xfId="0" applyFont="1" applyFill="1" applyBorder="1" applyAlignment="1">
      <alignment vertical="center"/>
    </xf>
    <xf numFmtId="0" fontId="33" fillId="16" borderId="0" xfId="0" applyFont="1" applyFill="1" applyBorder="1" applyAlignment="1">
      <alignment horizontal="left" vertical="center"/>
    </xf>
    <xf numFmtId="4" fontId="34" fillId="16" borderId="0" xfId="0" applyNumberFormat="1" applyFont="1" applyFill="1" applyBorder="1" applyAlignment="1">
      <alignment horizontal="center" vertical="center"/>
    </xf>
    <xf numFmtId="4" fontId="33" fillId="16" borderId="0" xfId="0" applyNumberFormat="1" applyFont="1" applyFill="1" applyAlignment="1">
      <alignment horizontal="center"/>
    </xf>
    <xf numFmtId="4" fontId="33" fillId="16" borderId="0" xfId="0" applyNumberFormat="1" applyFont="1" applyFill="1"/>
    <xf numFmtId="3" fontId="33" fillId="16" borderId="0" xfId="0" applyNumberFormat="1" applyFont="1" applyFill="1" applyAlignment="1">
      <alignment horizontal="center"/>
    </xf>
    <xf numFmtId="0" fontId="35" fillId="16" borderId="0" xfId="4" applyFont="1" applyFill="1" applyAlignment="1" applyProtection="1"/>
    <xf numFmtId="0" fontId="17" fillId="0" borderId="0" xfId="0" applyFont="1"/>
    <xf numFmtId="0" fontId="31" fillId="17" borderId="61" xfId="0" applyFont="1" applyFill="1" applyBorder="1" applyAlignment="1">
      <alignment vertical="center"/>
    </xf>
    <xf numFmtId="0" fontId="31" fillId="17" borderId="61" xfId="0" applyFont="1" applyFill="1" applyBorder="1" applyAlignment="1">
      <alignment horizontal="right" vertical="center"/>
    </xf>
    <xf numFmtId="9" fontId="17" fillId="16" borderId="0" xfId="3" applyFont="1" applyFill="1" applyBorder="1" applyAlignment="1">
      <alignment vertical="center" wrapText="1"/>
    </xf>
    <xf numFmtId="0" fontId="36" fillId="17" borderId="61" xfId="0" applyFont="1" applyFill="1" applyBorder="1" applyAlignment="1">
      <alignment vertical="center"/>
    </xf>
    <xf numFmtId="0" fontId="36" fillId="17" borderId="61" xfId="0" applyFont="1" applyFill="1" applyBorder="1" applyAlignment="1">
      <alignment horizontal="right" vertical="center"/>
    </xf>
    <xf numFmtId="0" fontId="37" fillId="16" borderId="0" xfId="0" applyFont="1" applyFill="1" applyBorder="1" applyAlignment="1">
      <alignment vertical="center" wrapText="1"/>
    </xf>
    <xf numFmtId="0" fontId="37" fillId="18" borderId="0" xfId="0" applyFont="1" applyFill="1" applyBorder="1" applyAlignment="1">
      <alignment vertical="center"/>
    </xf>
    <xf numFmtId="0" fontId="36" fillId="16" borderId="62" xfId="0" applyFont="1" applyFill="1" applyBorder="1" applyAlignment="1">
      <alignment horizontal="left" vertical="center"/>
    </xf>
    <xf numFmtId="0" fontId="36" fillId="16" borderId="62" xfId="0" applyFont="1" applyFill="1" applyBorder="1" applyAlignment="1">
      <alignment horizontal="center" vertical="center"/>
    </xf>
    <xf numFmtId="0" fontId="36" fillId="16" borderId="62" xfId="0" applyFont="1" applyFill="1" applyBorder="1" applyAlignment="1">
      <alignment horizontal="right" vertical="center"/>
    </xf>
    <xf numFmtId="0" fontId="38" fillId="16" borderId="0" xfId="0" applyFont="1" applyFill="1"/>
    <xf numFmtId="0" fontId="39" fillId="16" borderId="0" xfId="0" applyFont="1" applyFill="1"/>
    <xf numFmtId="0" fontId="36" fillId="17" borderId="61" xfId="0" applyFont="1" applyFill="1" applyBorder="1" applyAlignment="1">
      <alignment vertical="center" wrapText="1"/>
    </xf>
    <xf numFmtId="4" fontId="17" fillId="16" borderId="0" xfId="0" applyNumberFormat="1" applyFont="1" applyFill="1" applyBorder="1" applyAlignment="1">
      <alignment horizontal="center" vertical="center" wrapText="1"/>
    </xf>
    <xf numFmtId="0" fontId="41" fillId="16" borderId="0" xfId="0" applyFont="1" applyFill="1"/>
    <xf numFmtId="3" fontId="37" fillId="16" borderId="0" xfId="0" applyNumberFormat="1" applyFont="1" applyFill="1" applyBorder="1" applyAlignment="1">
      <alignment horizontal="center" vertical="center"/>
    </xf>
    <xf numFmtId="0" fontId="37" fillId="16" borderId="0" xfId="0" applyFont="1" applyFill="1"/>
    <xf numFmtId="170" fontId="17" fillId="16" borderId="0" xfId="0" applyNumberFormat="1" applyFont="1" applyFill="1" applyBorder="1"/>
    <xf numFmtId="0" fontId="2" fillId="16" borderId="0" xfId="0" applyFont="1" applyFill="1" applyAlignment="1">
      <alignment horizontal="center"/>
    </xf>
    <xf numFmtId="3" fontId="17" fillId="16" borderId="0" xfId="0" applyNumberFormat="1" applyFont="1" applyFill="1"/>
    <xf numFmtId="9" fontId="17" fillId="16" borderId="0" xfId="3" applyFont="1" applyFill="1"/>
    <xf numFmtId="0" fontId="11" fillId="16" borderId="0" xfId="0" applyFont="1" applyFill="1" applyBorder="1" applyAlignment="1">
      <alignment horizontal="left" vertical="center" wrapText="1"/>
    </xf>
    <xf numFmtId="0" fontId="42" fillId="16" borderId="0" xfId="0" applyFont="1" applyFill="1"/>
    <xf numFmtId="0" fontId="43" fillId="16" borderId="0" xfId="0" applyFont="1" applyFill="1"/>
    <xf numFmtId="0" fontId="43" fillId="16" borderId="0" xfId="0" applyFont="1" applyFill="1" applyAlignment="1">
      <alignment readingOrder="1"/>
    </xf>
    <xf numFmtId="0" fontId="42" fillId="16" borderId="0" xfId="0" applyFont="1" applyFill="1" applyBorder="1"/>
    <xf numFmtId="0" fontId="32" fillId="16" borderId="0" xfId="0" applyFont="1" applyFill="1" applyBorder="1"/>
    <xf numFmtId="10" fontId="42" fillId="16" borderId="0" xfId="3" applyNumberFormat="1" applyFont="1" applyFill="1" applyBorder="1"/>
    <xf numFmtId="170" fontId="33" fillId="16" borderId="0" xfId="0" applyNumberFormat="1" applyFont="1" applyFill="1" applyBorder="1" applyAlignment="1">
      <alignment horizontal="center"/>
    </xf>
    <xf numFmtId="0" fontId="33" fillId="16" borderId="0" xfId="0" applyFont="1" applyFill="1" applyBorder="1" applyAlignment="1">
      <alignment horizontal="center"/>
    </xf>
    <xf numFmtId="3" fontId="44" fillId="16" borderId="0" xfId="2" applyNumberFormat="1" applyFont="1" applyFill="1" applyBorder="1" applyAlignment="1">
      <alignment horizontal="center" vertical="center"/>
    </xf>
    <xf numFmtId="2" fontId="45" fillId="16" borderId="0" xfId="0" applyNumberFormat="1" applyFont="1" applyFill="1" applyBorder="1" applyAlignment="1">
      <alignment horizontal="right" vertical="center"/>
    </xf>
    <xf numFmtId="0" fontId="41" fillId="16" borderId="0" xfId="0" applyFont="1" applyFill="1" applyBorder="1"/>
    <xf numFmtId="0" fontId="46" fillId="16" borderId="0" xfId="0" applyFont="1" applyFill="1" applyAlignment="1">
      <alignment horizontal="left" vertical="center" readingOrder="1"/>
    </xf>
    <xf numFmtId="10" fontId="17" fillId="16" borderId="0" xfId="0" applyNumberFormat="1" applyFont="1" applyFill="1"/>
    <xf numFmtId="10" fontId="33" fillId="16" borderId="0" xfId="3" applyNumberFormat="1" applyFont="1" applyFill="1"/>
    <xf numFmtId="0" fontId="41" fillId="16" borderId="0" xfId="0" applyFont="1" applyFill="1" applyAlignment="1">
      <alignment horizontal="center"/>
    </xf>
    <xf numFmtId="0" fontId="41" fillId="16" borderId="0" xfId="0" applyFont="1" applyFill="1" applyBorder="1" applyAlignment="1">
      <alignment horizontal="center"/>
    </xf>
    <xf numFmtId="1" fontId="41" fillId="16" borderId="0" xfId="0" applyNumberFormat="1" applyFont="1" applyFill="1" applyBorder="1" applyAlignment="1">
      <alignment horizontal="center"/>
    </xf>
    <xf numFmtId="1" fontId="33" fillId="16" borderId="0" xfId="0" applyNumberFormat="1" applyFont="1" applyFill="1" applyBorder="1" applyAlignment="1">
      <alignment horizontal="center" vertical="center" wrapText="1"/>
    </xf>
    <xf numFmtId="0" fontId="33" fillId="16" borderId="0" xfId="0" applyFont="1" applyFill="1" applyAlignment="1">
      <alignment horizontal="right"/>
    </xf>
    <xf numFmtId="0" fontId="48" fillId="16" borderId="0" xfId="0" applyFont="1" applyFill="1"/>
    <xf numFmtId="0" fontId="17" fillId="16" borderId="0" xfId="0" applyFont="1" applyFill="1" applyAlignment="1">
      <alignment horizontal="right"/>
    </xf>
    <xf numFmtId="0" fontId="49" fillId="16" borderId="0" xfId="0" applyFont="1" applyFill="1"/>
    <xf numFmtId="0" fontId="50" fillId="0" borderId="0" xfId="0" applyFont="1" applyAlignment="1">
      <alignment horizontal="left" vertical="center"/>
    </xf>
    <xf numFmtId="10" fontId="17" fillId="16" borderId="0" xfId="3" applyNumberFormat="1" applyFont="1" applyFill="1"/>
    <xf numFmtId="0" fontId="47" fillId="16" borderId="0" xfId="0" applyFont="1" applyFill="1" applyAlignment="1">
      <alignment horizontal="right"/>
    </xf>
    <xf numFmtId="0" fontId="47" fillId="16" borderId="0" xfId="0" applyFont="1" applyFill="1"/>
    <xf numFmtId="3" fontId="31" fillId="16" borderId="0" xfId="0" applyNumberFormat="1" applyFont="1" applyFill="1"/>
    <xf numFmtId="0" fontId="51" fillId="16" borderId="0" xfId="0" applyFont="1" applyFill="1"/>
    <xf numFmtId="0" fontId="51" fillId="16" borderId="0" xfId="0" applyFont="1" applyFill="1" applyAlignment="1">
      <alignment horizontal="center"/>
    </xf>
    <xf numFmtId="0" fontId="51" fillId="16" borderId="0" xfId="0" applyFont="1" applyFill="1" applyAlignment="1"/>
    <xf numFmtId="0" fontId="52" fillId="16" borderId="0" xfId="0" applyFont="1" applyFill="1" applyAlignment="1">
      <alignment horizontal="center" vertical="center"/>
    </xf>
    <xf numFmtId="170" fontId="17" fillId="16" borderId="0" xfId="0" applyNumberFormat="1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3" fillId="16" borderId="0" xfId="0" applyFont="1" applyFill="1" applyBorder="1"/>
    <xf numFmtId="2" fontId="53" fillId="16" borderId="0" xfId="3" applyNumberFormat="1" applyFont="1" applyFill="1" applyBorder="1"/>
    <xf numFmtId="2" fontId="54" fillId="16" borderId="0" xfId="0" applyNumberFormat="1" applyFont="1" applyFill="1" applyBorder="1" applyAlignment="1">
      <alignment horizontal="center" vertical="center"/>
    </xf>
    <xf numFmtId="4" fontId="54" fillId="16" borderId="0" xfId="0" applyNumberFormat="1" applyFont="1" applyFill="1" applyBorder="1" applyAlignment="1">
      <alignment horizontal="center" vertical="center"/>
    </xf>
    <xf numFmtId="2" fontId="53" fillId="16" borderId="0" xfId="0" applyNumberFormat="1" applyFont="1" applyFill="1" applyBorder="1" applyAlignment="1">
      <alignment horizontal="center"/>
    </xf>
    <xf numFmtId="0" fontId="37" fillId="16" borderId="0" xfId="0" applyFont="1" applyFill="1" applyBorder="1" applyAlignment="1">
      <alignment horizontal="left" vertical="center"/>
    </xf>
    <xf numFmtId="2" fontId="37" fillId="16" borderId="0" xfId="0" applyNumberFormat="1" applyFont="1" applyFill="1" applyBorder="1" applyAlignment="1">
      <alignment horizontal="center" vertical="center"/>
    </xf>
    <xf numFmtId="4" fontId="37" fillId="16" borderId="0" xfId="0" applyNumberFormat="1" applyFont="1" applyFill="1" applyBorder="1" applyAlignment="1">
      <alignment horizontal="center" vertical="center"/>
    </xf>
    <xf numFmtId="0" fontId="37" fillId="16" borderId="0" xfId="0" applyFont="1" applyFill="1" applyBorder="1" applyAlignment="1">
      <alignment horizontal="center" vertical="center"/>
    </xf>
    <xf numFmtId="0" fontId="37" fillId="0" borderId="63" xfId="0" applyNumberFormat="1" applyFont="1" applyFill="1" applyBorder="1" applyAlignment="1">
      <alignment horizontal="center" vertical="center" wrapText="1"/>
    </xf>
    <xf numFmtId="0" fontId="37" fillId="0" borderId="63" xfId="0" applyFont="1" applyFill="1" applyBorder="1" applyAlignment="1">
      <alignment vertical="center" wrapText="1"/>
    </xf>
    <xf numFmtId="3" fontId="37" fillId="0" borderId="63" xfId="0" applyNumberFormat="1" applyFont="1" applyFill="1" applyBorder="1" applyAlignment="1">
      <alignment vertical="center" wrapText="1"/>
    </xf>
    <xf numFmtId="0" fontId="37" fillId="0" borderId="63" xfId="0" applyNumberFormat="1" applyFont="1" applyFill="1" applyBorder="1" applyAlignment="1">
      <alignment horizontal="center" vertical="center"/>
    </xf>
    <xf numFmtId="0" fontId="37" fillId="0" borderId="63" xfId="0" applyFont="1" applyFill="1" applyBorder="1" applyAlignment="1">
      <alignment vertical="center"/>
    </xf>
    <xf numFmtId="3" fontId="37" fillId="0" borderId="63" xfId="0" applyNumberFormat="1" applyFont="1" applyFill="1" applyBorder="1" applyAlignment="1">
      <alignment vertical="center"/>
    </xf>
    <xf numFmtId="0" fontId="36" fillId="0" borderId="63" xfId="0" applyFont="1" applyFill="1" applyBorder="1" applyAlignment="1">
      <alignment horizontal="left" vertical="center"/>
    </xf>
    <xf numFmtId="0" fontId="36" fillId="0" borderId="63" xfId="0" applyFont="1" applyFill="1" applyBorder="1" applyAlignment="1">
      <alignment horizontal="center" vertical="center"/>
    </xf>
    <xf numFmtId="3" fontId="36" fillId="0" borderId="63" xfId="0" applyNumberFormat="1" applyFont="1" applyFill="1" applyBorder="1" applyAlignment="1">
      <alignment horizontal="right" vertical="center"/>
    </xf>
    <xf numFmtId="3" fontId="37" fillId="0" borderId="63" xfId="0" applyNumberFormat="1" applyFont="1" applyFill="1" applyBorder="1" applyAlignment="1">
      <alignment horizontal="center" vertical="center"/>
    </xf>
    <xf numFmtId="2" fontId="37" fillId="0" borderId="63" xfId="0" applyNumberFormat="1" applyFont="1" applyFill="1" applyBorder="1" applyAlignment="1">
      <alignment horizontal="center" vertical="center" wrapText="1"/>
    </xf>
    <xf numFmtId="4" fontId="37" fillId="0" borderId="63" xfId="0" applyNumberFormat="1" applyFont="1" applyFill="1" applyBorder="1" applyAlignment="1">
      <alignment horizontal="center" vertical="center" wrapText="1"/>
    </xf>
    <xf numFmtId="3" fontId="37" fillId="0" borderId="63" xfId="2" applyNumberFormat="1" applyFont="1" applyFill="1" applyBorder="1" applyAlignment="1">
      <alignment horizontal="right" vertical="center"/>
    </xf>
    <xf numFmtId="2" fontId="37" fillId="0" borderId="63" xfId="0" applyNumberFormat="1" applyFont="1" applyFill="1" applyBorder="1" applyAlignment="1">
      <alignment horizontal="center" vertical="center"/>
    </xf>
    <xf numFmtId="4" fontId="37" fillId="0" borderId="63" xfId="0" applyNumberFormat="1" applyFont="1" applyFill="1" applyBorder="1" applyAlignment="1">
      <alignment horizontal="center" vertical="center"/>
    </xf>
    <xf numFmtId="3" fontId="37" fillId="0" borderId="63" xfId="2" applyNumberFormat="1" applyFont="1" applyFill="1" applyBorder="1" applyAlignment="1">
      <alignment horizontal="right" vertical="center" wrapText="1"/>
    </xf>
    <xf numFmtId="0" fontId="37" fillId="0" borderId="63" xfId="0" applyFont="1" applyFill="1" applyBorder="1" applyAlignment="1">
      <alignment horizontal="left" vertical="center"/>
    </xf>
    <xf numFmtId="0" fontId="37" fillId="0" borderId="63" xfId="0" applyFont="1" applyFill="1" applyBorder="1" applyAlignment="1">
      <alignment horizontal="center" vertical="center"/>
    </xf>
    <xf numFmtId="0" fontId="17" fillId="16" borderId="0" xfId="0" applyFont="1" applyFill="1" applyBorder="1" applyAlignment="1">
      <alignment horizontal="center"/>
    </xf>
    <xf numFmtId="3" fontId="37" fillId="16" borderId="0" xfId="0" applyNumberFormat="1" applyFont="1" applyFill="1" applyBorder="1"/>
    <xf numFmtId="3" fontId="37" fillId="16" borderId="0" xfId="3" applyNumberFormat="1" applyFont="1" applyFill="1" applyBorder="1"/>
    <xf numFmtId="172" fontId="17" fillId="16" borderId="0" xfId="109" applyNumberFormat="1" applyFont="1" applyFill="1" applyBorder="1" applyAlignment="1">
      <alignment horizontal="right" vertical="center"/>
    </xf>
    <xf numFmtId="3" fontId="17" fillId="16" borderId="0" xfId="0" applyNumberFormat="1" applyFont="1" applyFill="1" applyBorder="1"/>
    <xf numFmtId="3" fontId="37" fillId="16" borderId="0" xfId="0" applyNumberFormat="1" applyFont="1" applyFill="1" applyBorder="1" applyAlignment="1">
      <alignment vertical="center" wrapText="1"/>
    </xf>
    <xf numFmtId="3" fontId="37" fillId="16" borderId="0" xfId="0" applyNumberFormat="1" applyFont="1" applyFill="1" applyBorder="1" applyAlignment="1">
      <alignment vertical="center"/>
    </xf>
    <xf numFmtId="0" fontId="28" fillId="16" borderId="0" xfId="45" applyFont="1" applyFill="1" applyBorder="1" applyAlignment="1">
      <alignment horizontal="left"/>
    </xf>
    <xf numFmtId="0" fontId="29" fillId="16" borderId="0" xfId="4" applyFill="1" applyAlignment="1" applyProtection="1">
      <alignment horizontal="left"/>
    </xf>
    <xf numFmtId="0" fontId="55" fillId="72" borderId="63" xfId="0" applyFont="1" applyFill="1" applyBorder="1" applyAlignment="1">
      <alignment horizontal="center" vertical="center"/>
    </xf>
    <xf numFmtId="0" fontId="55" fillId="72" borderId="63" xfId="0" applyFont="1" applyFill="1" applyBorder="1" applyAlignment="1">
      <alignment horizontal="center" wrapText="1"/>
    </xf>
    <xf numFmtId="0" fontId="55" fillId="72" borderId="63" xfId="0" applyFont="1" applyFill="1" applyBorder="1" applyAlignment="1">
      <alignment horizontal="center" vertical="center" wrapText="1"/>
    </xf>
    <xf numFmtId="0" fontId="11" fillId="16" borderId="0" xfId="0" applyFont="1" applyFill="1" applyAlignment="1">
      <alignment horizontal="left" wrapText="1"/>
    </xf>
    <xf numFmtId="0" fontId="11" fillId="16" borderId="0" xfId="0" applyFont="1" applyFill="1" applyAlignment="1">
      <alignment horizontal="left"/>
    </xf>
    <xf numFmtId="0" fontId="9" fillId="16" borderId="0" xfId="0" applyFont="1" applyFill="1" applyAlignment="1">
      <alignment horizontal="left"/>
    </xf>
    <xf numFmtId="0" fontId="31" fillId="16" borderId="0" xfId="0" applyFont="1" applyFill="1" applyAlignment="1">
      <alignment horizontal="center"/>
    </xf>
    <xf numFmtId="0" fontId="17" fillId="16" borderId="0" xfId="0" applyFont="1" applyFill="1" applyAlignment="1">
      <alignment horizontal="left"/>
    </xf>
    <xf numFmtId="0" fontId="29" fillId="16" borderId="0" xfId="4" applyFill="1" applyAlignment="1" applyProtection="1">
      <alignment horizontal="left"/>
    </xf>
    <xf numFmtId="0" fontId="40" fillId="16" borderId="0" xfId="0" applyFont="1" applyFill="1" applyBorder="1" applyAlignment="1">
      <alignment horizontal="center" vertical="center" wrapText="1"/>
    </xf>
    <xf numFmtId="0" fontId="55" fillId="72" borderId="63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58" xfId="0" applyFont="1" applyFill="1" applyBorder="1" applyAlignment="1">
      <alignment horizontal="center"/>
    </xf>
    <xf numFmtId="0" fontId="12" fillId="8" borderId="4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11" borderId="38" xfId="0" applyFont="1" applyFill="1" applyBorder="1" applyAlignment="1">
      <alignment horizontal="center"/>
    </xf>
    <xf numFmtId="0" fontId="4" fillId="11" borderId="43" xfId="0" applyFont="1" applyFill="1" applyBorder="1" applyAlignment="1">
      <alignment horizontal="center"/>
    </xf>
    <xf numFmtId="0" fontId="12" fillId="8" borderId="55" xfId="0" applyFont="1" applyFill="1" applyBorder="1" applyAlignment="1">
      <alignment horizontal="center"/>
    </xf>
    <xf numFmtId="0" fontId="12" fillId="8" borderId="57" xfId="0" applyFont="1" applyFill="1" applyBorder="1" applyAlignment="1">
      <alignment horizontal="center"/>
    </xf>
    <xf numFmtId="0" fontId="4" fillId="13" borderId="32" xfId="0" applyFont="1" applyFill="1" applyBorder="1" applyAlignment="1">
      <alignment horizontal="center" vertical="center"/>
    </xf>
    <xf numFmtId="0" fontId="4" fillId="13" borderId="50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horizontal="center" vertical="center"/>
    </xf>
    <xf numFmtId="0" fontId="12" fillId="8" borderId="52" xfId="0" applyFont="1" applyFill="1" applyBorder="1" applyAlignment="1">
      <alignment horizontal="center" vertical="center"/>
    </xf>
    <xf numFmtId="0" fontId="12" fillId="8" borderId="16" xfId="0" applyFont="1" applyFill="1" applyBorder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4" fillId="9" borderId="27" xfId="0" applyFont="1" applyFill="1" applyBorder="1" applyAlignment="1">
      <alignment horizontal="center"/>
    </xf>
    <xf numFmtId="0" fontId="14" fillId="9" borderId="28" xfId="0" applyFont="1" applyFill="1" applyBorder="1" applyAlignment="1">
      <alignment horizontal="center"/>
    </xf>
    <xf numFmtId="0" fontId="4" fillId="13" borderId="51" xfId="0" applyFont="1" applyFill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12" fillId="8" borderId="3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13" borderId="18" xfId="0" applyFont="1" applyFill="1" applyBorder="1" applyAlignment="1">
      <alignment horizontal="center" vertical="center" wrapText="1"/>
    </xf>
    <xf numFmtId="0" fontId="2" fillId="12" borderId="54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/>
    </xf>
    <xf numFmtId="0" fontId="14" fillId="7" borderId="28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 vertical="center" wrapText="1"/>
    </xf>
    <xf numFmtId="0" fontId="12" fillId="6" borderId="45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 wrapText="1"/>
    </xf>
    <xf numFmtId="0" fontId="4" fillId="8" borderId="49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/>
    </xf>
    <xf numFmtId="0" fontId="4" fillId="8" borderId="4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0" fontId="99" fillId="16" borderId="0" xfId="0" applyFont="1" applyFill="1"/>
    <xf numFmtId="0" fontId="100" fillId="16" borderId="0" xfId="0" applyFont="1" applyFill="1" applyBorder="1" applyAlignment="1">
      <alignment vertical="center"/>
    </xf>
    <xf numFmtId="4" fontId="101" fillId="16" borderId="0" xfId="0" applyNumberFormat="1" applyFont="1" applyFill="1" applyBorder="1" applyAlignment="1">
      <alignment horizontal="center" vertical="center"/>
    </xf>
    <xf numFmtId="0" fontId="100" fillId="16" borderId="0" xfId="0" applyFont="1" applyFill="1" applyBorder="1" applyAlignment="1">
      <alignment horizontal="left" vertical="center" wrapText="1"/>
    </xf>
    <xf numFmtId="0" fontId="100" fillId="16" borderId="0" xfId="0" applyFont="1" applyFill="1"/>
    <xf numFmtId="0" fontId="102" fillId="16" borderId="0" xfId="0" applyFont="1" applyFill="1" applyAlignment="1"/>
    <xf numFmtId="0" fontId="102" fillId="16" borderId="0" xfId="0" applyFont="1" applyFill="1"/>
    <xf numFmtId="0" fontId="29" fillId="16" borderId="0" xfId="4" applyFill="1" applyAlignment="1" applyProtection="1"/>
  </cellXfs>
  <cellStyles count="583">
    <cellStyle name="20% - Accent1" xfId="46"/>
    <cellStyle name="20% - Accent2" xfId="47"/>
    <cellStyle name="20% - Accent3" xfId="48"/>
    <cellStyle name="20% - Accent4" xfId="49"/>
    <cellStyle name="20% - Accent5" xfId="50"/>
    <cellStyle name="20% - Accent6" xfId="51"/>
    <cellStyle name="20% - Énfasis1" xfId="22" builtinId="30" customBuiltin="1"/>
    <cellStyle name="20% - Énfasis1 2" xfId="52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Accent1" xfId="53"/>
    <cellStyle name="40% - Accent2" xfId="54"/>
    <cellStyle name="40% - Accent3" xfId="55"/>
    <cellStyle name="40% - Accent4" xfId="56"/>
    <cellStyle name="40% - Accent5" xfId="57"/>
    <cellStyle name="40% - Accent6" xfId="58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Accent1" xfId="59"/>
    <cellStyle name="60% - Accent2" xfId="60"/>
    <cellStyle name="60% - Accent3" xfId="61"/>
    <cellStyle name="60% - Accent4" xfId="62"/>
    <cellStyle name="60% - Accent5" xfId="63"/>
    <cellStyle name="60% - Accent6" xfId="64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Accent1" xfId="65"/>
    <cellStyle name="Accent2" xfId="66"/>
    <cellStyle name="Accent3" xfId="67"/>
    <cellStyle name="Accent4" xfId="68"/>
    <cellStyle name="Accent5" xfId="69"/>
    <cellStyle name="Accent6" xfId="70"/>
    <cellStyle name="Bad" xfId="71"/>
    <cellStyle name="Buena" xfId="10" builtinId="26" customBuiltin="1"/>
    <cellStyle name="Calculation" xfId="72"/>
    <cellStyle name="Cálculo" xfId="15" builtinId="22" customBuiltin="1"/>
    <cellStyle name="Celda de comprobación" xfId="17" builtinId="23" customBuiltin="1"/>
    <cellStyle name="Celda vinculada" xfId="16" builtinId="24" customBuiltin="1"/>
    <cellStyle name="Check Cell" xfId="73"/>
    <cellStyle name="dx" xfId="74"/>
    <cellStyle name="Encabezado 4" xfId="9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Estilo 1" xfId="75"/>
    <cellStyle name="Explanatory Text" xfId="76"/>
    <cellStyle name="F2" xfId="77"/>
    <cellStyle name="F2 2" xfId="78"/>
    <cellStyle name="F3" xfId="79"/>
    <cellStyle name="F3 2" xfId="80"/>
    <cellStyle name="F4" xfId="81"/>
    <cellStyle name="F4 2" xfId="82"/>
    <cellStyle name="F5" xfId="83"/>
    <cellStyle name="F5 2" xfId="84"/>
    <cellStyle name="F6" xfId="85"/>
    <cellStyle name="F6 2" xfId="86"/>
    <cellStyle name="F7" xfId="87"/>
    <cellStyle name="F7 2" xfId="88"/>
    <cellStyle name="F8" xfId="89"/>
    <cellStyle name="F8 2" xfId="90"/>
    <cellStyle name="fonteplan1" xfId="91"/>
    <cellStyle name="Good" xfId="92"/>
    <cellStyle name="Heading 1" xfId="93"/>
    <cellStyle name="Heading 2" xfId="94"/>
    <cellStyle name="Heading 3" xfId="95"/>
    <cellStyle name="Heading 4" xfId="96"/>
    <cellStyle name="Hipervínculo" xfId="4" builtinId="8"/>
    <cellStyle name="Hipervínculo 2" xfId="98"/>
    <cellStyle name="Hipervínculo 3" xfId="192"/>
    <cellStyle name="Hipervínculo 4" xfId="97"/>
    <cellStyle name="Incorrecto" xfId="11" builtinId="27" customBuiltin="1"/>
    <cellStyle name="Input" xfId="99"/>
    <cellStyle name="Linked Cell" xfId="100"/>
    <cellStyle name="Millares" xfId="1" builtinId="3"/>
    <cellStyle name="Millares 2" xfId="102"/>
    <cellStyle name="Millares 2 2" xfId="103"/>
    <cellStyle name="Millares 2 2 2" xfId="104"/>
    <cellStyle name="Millares 2 2 2 2" xfId="105"/>
    <cellStyle name="Millares 2 2 2 2 2" xfId="106"/>
    <cellStyle name="Millares 2 3" xfId="107"/>
    <cellStyle name="Millares 2 3 2" xfId="108"/>
    <cellStyle name="Millares 2 4" xfId="109"/>
    <cellStyle name="Millares 2 5" xfId="110"/>
    <cellStyle name="Millares 2 6" xfId="111"/>
    <cellStyle name="Millares 3" xfId="112"/>
    <cellStyle name="Millares 3 2" xfId="113"/>
    <cellStyle name="Millares 4" xfId="114"/>
    <cellStyle name="Millares 5" xfId="115"/>
    <cellStyle name="Millares 6" xfId="116"/>
    <cellStyle name="Millares 7" xfId="101"/>
    <cellStyle name="Moeda [0]_Plan2" xfId="117"/>
    <cellStyle name="Moeda_Plan2" xfId="118"/>
    <cellStyle name="Moneda 2" xfId="120"/>
    <cellStyle name="Moneda 3" xfId="119"/>
    <cellStyle name="Neutral" xfId="12" builtinId="28" customBuiltin="1"/>
    <cellStyle name="Normal" xfId="0" builtinId="0"/>
    <cellStyle name="Normal 10" xfId="121"/>
    <cellStyle name="Normal 11" xfId="122"/>
    <cellStyle name="Normal 12" xfId="123"/>
    <cellStyle name="Normal 13" xfId="45"/>
    <cellStyle name="Normal 15" xfId="124"/>
    <cellStyle name="Normal 2" xfId="2"/>
    <cellStyle name="Normal 2 10" xfId="125"/>
    <cellStyle name="Normal 2 2" xfId="126"/>
    <cellStyle name="Normal 2 2 2" xfId="127"/>
    <cellStyle name="Normal 2 2 2 2" xfId="128"/>
    <cellStyle name="Normal 2 2 2 2 2" xfId="129"/>
    <cellStyle name="Normal 2 2 2 2 2 2" xfId="130"/>
    <cellStyle name="Normal 2 2 2 3" xfId="131"/>
    <cellStyle name="Normal 2 2 3" xfId="132"/>
    <cellStyle name="Normal 2 2 4" xfId="133"/>
    <cellStyle name="Normal 2 2 5" xfId="134"/>
    <cellStyle name="Normal 2 2 6" xfId="135"/>
    <cellStyle name="Normal 2 2 7" xfId="136"/>
    <cellStyle name="Normal 2 3" xfId="137"/>
    <cellStyle name="Normal 2 3 2" xfId="138"/>
    <cellStyle name="Normal 2 3 3" xfId="139"/>
    <cellStyle name="Normal 2 4" xfId="140"/>
    <cellStyle name="Normal 2 5" xfId="141"/>
    <cellStyle name="Normal 2 5 2" xfId="142"/>
    <cellStyle name="Normal 2 6" xfId="143"/>
    <cellStyle name="Normal 3" xfId="144"/>
    <cellStyle name="Normal 3 2" xfId="145"/>
    <cellStyle name="Normal 3 2 2" xfId="146"/>
    <cellStyle name="Normal 3 2 2 2" xfId="147"/>
    <cellStyle name="Normal 3 2 2 3" xfId="148"/>
    <cellStyle name="Normal 3 2 3" xfId="149"/>
    <cellStyle name="Normal 3 3" xfId="150"/>
    <cellStyle name="Normal 3 4" xfId="151"/>
    <cellStyle name="Normal 4" xfId="152"/>
    <cellStyle name="Normal 4 2" xfId="153"/>
    <cellStyle name="Normal 4 2 2" xfId="154"/>
    <cellStyle name="Normal 4 3" xfId="155"/>
    <cellStyle name="Normal 4 4" xfId="156"/>
    <cellStyle name="Normal 5" xfId="157"/>
    <cellStyle name="Normal 5 2" xfId="158"/>
    <cellStyle name="Normal 5 3" xfId="159"/>
    <cellStyle name="Normal 5 4" xfId="160"/>
    <cellStyle name="Normal 6" xfId="161"/>
    <cellStyle name="Normal 6 2" xfId="162"/>
    <cellStyle name="Normal 6 3" xfId="163"/>
    <cellStyle name="Normal 7" xfId="164"/>
    <cellStyle name="Normal 7 2" xfId="165"/>
    <cellStyle name="Normal 7 3" xfId="166"/>
    <cellStyle name="Normal 7 3 2" xfId="167"/>
    <cellStyle name="Normal 7 4" xfId="168"/>
    <cellStyle name="Normal 8" xfId="169"/>
    <cellStyle name="Normal 8 2" xfId="170"/>
    <cellStyle name="Normal 9" xfId="171"/>
    <cellStyle name="Notas 2" xfId="191"/>
    <cellStyle name="Note" xfId="172"/>
    <cellStyle name="Output" xfId="173"/>
    <cellStyle name="Porcentaje" xfId="3" builtinId="5"/>
    <cellStyle name="Porcentaje 2" xfId="175"/>
    <cellStyle name="Porcentaje 2 2" xfId="176"/>
    <cellStyle name="Porcentaje 3" xfId="177"/>
    <cellStyle name="Porcentaje 4" xfId="178"/>
    <cellStyle name="Porcentaje 5" xfId="193"/>
    <cellStyle name="Porcentaje 6" xfId="174"/>
    <cellStyle name="Porcentual 2" xfId="179"/>
    <cellStyle name="Porcentual 2 2" xfId="180"/>
    <cellStyle name="Porcentual 2 2 2" xfId="181"/>
    <cellStyle name="Porcentual 2 2 2 2" xfId="182"/>
    <cellStyle name="Porcentual 2 2 3" xfId="183"/>
    <cellStyle name="Porcentual 2 2 3 2" xfId="184"/>
    <cellStyle name="Porcentual 2 3" xfId="185"/>
    <cellStyle name="Porcentual 2 4" xfId="186"/>
    <cellStyle name="Porcentual 3" xfId="187"/>
    <cellStyle name="Salida" xfId="14" builtinId="21" customBuiltin="1"/>
    <cellStyle name="Salida 2" xfId="194"/>
    <cellStyle name="style1443038181210" xfId="203"/>
    <cellStyle name="style1443038181210 2" xfId="204"/>
    <cellStyle name="style1443038181335" xfId="205"/>
    <cellStyle name="style1443038181335 2" xfId="206"/>
    <cellStyle name="style1443038181465" xfId="207"/>
    <cellStyle name="style1443038181465 2" xfId="208"/>
    <cellStyle name="style1443038181521" xfId="209"/>
    <cellStyle name="style1443038181521 2" xfId="210"/>
    <cellStyle name="style1443038181592" xfId="211"/>
    <cellStyle name="style1443038181592 2" xfId="212"/>
    <cellStyle name="style1443038181671" xfId="213"/>
    <cellStyle name="style1443038181671 2" xfId="214"/>
    <cellStyle name="style1443038181754" xfId="215"/>
    <cellStyle name="style1443038181754 2" xfId="216"/>
    <cellStyle name="style1443038181833" xfId="195"/>
    <cellStyle name="style1443038181833 2" xfId="217"/>
    <cellStyle name="style1443038181894" xfId="196"/>
    <cellStyle name="style1443038181894 2" xfId="218"/>
    <cellStyle name="style1443038181959" xfId="219"/>
    <cellStyle name="style1443038181959 2" xfId="220"/>
    <cellStyle name="style1443038182020" xfId="221"/>
    <cellStyle name="style1443038182020 2" xfId="222"/>
    <cellStyle name="style1443038182082" xfId="223"/>
    <cellStyle name="style1443038182082 2" xfId="224"/>
    <cellStyle name="style1443038182529" xfId="225"/>
    <cellStyle name="style1443038182529 2" xfId="226"/>
    <cellStyle name="style1443038182589" xfId="227"/>
    <cellStyle name="style1443038182589 2" xfId="228"/>
    <cellStyle name="style1443038182636" xfId="229"/>
    <cellStyle name="style1443038182636 2" xfId="230"/>
    <cellStyle name="style1443038182695" xfId="231"/>
    <cellStyle name="style1443038182695 2" xfId="232"/>
    <cellStyle name="style1443038182842" xfId="233"/>
    <cellStyle name="style1443038182842 2" xfId="234"/>
    <cellStyle name="style1443038182933" xfId="235"/>
    <cellStyle name="style1443038182933 2" xfId="236"/>
    <cellStyle name="style1443038182993" xfId="237"/>
    <cellStyle name="style1443038182993 2" xfId="238"/>
    <cellStyle name="style1443038183042" xfId="239"/>
    <cellStyle name="style1443038183042 2" xfId="240"/>
    <cellStyle name="style1443038183101" xfId="241"/>
    <cellStyle name="style1443038183101 2" xfId="242"/>
    <cellStyle name="style1443038183161" xfId="243"/>
    <cellStyle name="style1443038183161 2" xfId="244"/>
    <cellStyle name="style1443038183222" xfId="245"/>
    <cellStyle name="style1443038183222 2" xfId="246"/>
    <cellStyle name="style1443038183314" xfId="247"/>
    <cellStyle name="style1443038183314 2" xfId="248"/>
    <cellStyle name="style1443038183378" xfId="249"/>
    <cellStyle name="style1443038183378 2" xfId="250"/>
    <cellStyle name="style1443038183531" xfId="251"/>
    <cellStyle name="style1443038183531 2" xfId="252"/>
    <cellStyle name="style1443038183583" xfId="253"/>
    <cellStyle name="style1443038183583 2" xfId="254"/>
    <cellStyle name="style1443038183642" xfId="255"/>
    <cellStyle name="style1443038183642 2" xfId="256"/>
    <cellStyle name="style1443038183703" xfId="199"/>
    <cellStyle name="style1443038183703 2" xfId="257"/>
    <cellStyle name="style1443038183935" xfId="258"/>
    <cellStyle name="style1443038183935 2" xfId="259"/>
    <cellStyle name="style1443038183983" xfId="260"/>
    <cellStyle name="style1443038183983 2" xfId="261"/>
    <cellStyle name="style1443038184030" xfId="262"/>
    <cellStyle name="style1443038184030 2" xfId="263"/>
    <cellStyle name="style1443038184077" xfId="264"/>
    <cellStyle name="style1443038184077 2" xfId="265"/>
    <cellStyle name="style1443038184124" xfId="266"/>
    <cellStyle name="style1443038184124 2" xfId="267"/>
    <cellStyle name="style1443038184170" xfId="268"/>
    <cellStyle name="style1443038184170 2" xfId="269"/>
    <cellStyle name="style1443038184217" xfId="270"/>
    <cellStyle name="style1443038184217 2" xfId="271"/>
    <cellStyle name="style1443038184264" xfId="272"/>
    <cellStyle name="style1443038184264 2" xfId="273"/>
    <cellStyle name="style1443038184312" xfId="274"/>
    <cellStyle name="style1443038184312 2" xfId="275"/>
    <cellStyle name="style1443038184359" xfId="276"/>
    <cellStyle name="style1443038184359 2" xfId="277"/>
    <cellStyle name="style1443038184407" xfId="278"/>
    <cellStyle name="style1443038184407 2" xfId="279"/>
    <cellStyle name="style1443038184452" xfId="280"/>
    <cellStyle name="style1443038184452 2" xfId="281"/>
    <cellStyle name="style1443038184512" xfId="282"/>
    <cellStyle name="style1443038184512 2" xfId="283"/>
    <cellStyle name="style1443038184559" xfId="284"/>
    <cellStyle name="style1443038184559 2" xfId="285"/>
    <cellStyle name="style1443038184605" xfId="286"/>
    <cellStyle name="style1443038184605 2" xfId="287"/>
    <cellStyle name="style1443038184652" xfId="288"/>
    <cellStyle name="style1443038184652 2" xfId="289"/>
    <cellStyle name="style1443038184704" xfId="290"/>
    <cellStyle name="style1443038184704 2" xfId="291"/>
    <cellStyle name="style1443038184769" xfId="292"/>
    <cellStyle name="style1443038184769 2" xfId="293"/>
    <cellStyle name="style1443038184824" xfId="294"/>
    <cellStyle name="style1443038184824 2" xfId="295"/>
    <cellStyle name="style1443038184869" xfId="296"/>
    <cellStyle name="style1443038184869 2" xfId="297"/>
    <cellStyle name="style1443038192455" xfId="298"/>
    <cellStyle name="style1443038192455 2" xfId="299"/>
    <cellStyle name="style1443038192513" xfId="300"/>
    <cellStyle name="style1443038192513 2" xfId="301"/>
    <cellStyle name="style1443038192564" xfId="302"/>
    <cellStyle name="style1443038192564 2" xfId="303"/>
    <cellStyle name="style1443038192609" xfId="304"/>
    <cellStyle name="style1443038192609 2" xfId="305"/>
    <cellStyle name="style1443038192661" xfId="306"/>
    <cellStyle name="style1443038192661 2" xfId="307"/>
    <cellStyle name="style1443038192760" xfId="308"/>
    <cellStyle name="style1443038192760 2" xfId="309"/>
    <cellStyle name="style1443038192814" xfId="310"/>
    <cellStyle name="style1443038192814 2" xfId="311"/>
    <cellStyle name="style1443038192866" xfId="312"/>
    <cellStyle name="style1443038192866 2" xfId="313"/>
    <cellStyle name="style1443038192919" xfId="314"/>
    <cellStyle name="style1443038192919 2" xfId="315"/>
    <cellStyle name="style1443038192974" xfId="197"/>
    <cellStyle name="style1443038192974 2" xfId="316"/>
    <cellStyle name="style1443038193026" xfId="198"/>
    <cellStyle name="style1443038193026 2" xfId="317"/>
    <cellStyle name="style1443038193087" xfId="200"/>
    <cellStyle name="style1443038193087 2" xfId="318"/>
    <cellStyle name="style1443038193155" xfId="201"/>
    <cellStyle name="style1443038193155 2" xfId="319"/>
    <cellStyle name="style1443038193214" xfId="320"/>
    <cellStyle name="style1443038193214 2" xfId="321"/>
    <cellStyle name="style1443038193261" xfId="322"/>
    <cellStyle name="style1443038193261 2" xfId="323"/>
    <cellStyle name="style1443038193316" xfId="202"/>
    <cellStyle name="style1443038193316 2" xfId="324"/>
    <cellStyle name="style1443038193362" xfId="325"/>
    <cellStyle name="style1443038193362 2" xfId="326"/>
    <cellStyle name="style1443038193407" xfId="327"/>
    <cellStyle name="style1443038193407 2" xfId="328"/>
    <cellStyle name="style1443038193460" xfId="329"/>
    <cellStyle name="style1443038193460 2" xfId="330"/>
    <cellStyle name="style1443038193528" xfId="331"/>
    <cellStyle name="style1443038193528 2" xfId="332"/>
    <cellStyle name="style1443038193587" xfId="333"/>
    <cellStyle name="style1443038193587 2" xfId="334"/>
    <cellStyle name="style1443038193681" xfId="335"/>
    <cellStyle name="style1443038193681 2" xfId="336"/>
    <cellStyle name="style1443038193758" xfId="337"/>
    <cellStyle name="style1443038193758 2" xfId="338"/>
    <cellStyle name="style1443038193801" xfId="339"/>
    <cellStyle name="style1443038193801 2" xfId="340"/>
    <cellStyle name="style1443038193913" xfId="341"/>
    <cellStyle name="style1443038193913 2" xfId="342"/>
    <cellStyle name="style1443038193976" xfId="343"/>
    <cellStyle name="style1443038193976 2" xfId="344"/>
    <cellStyle name="style1443038194027" xfId="345"/>
    <cellStyle name="style1443038194027 2" xfId="346"/>
    <cellStyle name="style1443038194066" xfId="347"/>
    <cellStyle name="style1443038194066 2" xfId="348"/>
    <cellStyle name="style1443038194112" xfId="349"/>
    <cellStyle name="style1443038194112 2" xfId="350"/>
    <cellStyle name="style1443038194152" xfId="351"/>
    <cellStyle name="style1443038194152 2" xfId="352"/>
    <cellStyle name="style1443038194188" xfId="353"/>
    <cellStyle name="style1443038194188 2" xfId="354"/>
    <cellStyle name="style1443038194223" xfId="355"/>
    <cellStyle name="style1443038194223 2" xfId="356"/>
    <cellStyle name="style1443038194262" xfId="357"/>
    <cellStyle name="style1443038194262 2" xfId="358"/>
    <cellStyle name="style1443038194292" xfId="359"/>
    <cellStyle name="style1443038194292 2" xfId="360"/>
    <cellStyle name="style1443038194328" xfId="361"/>
    <cellStyle name="style1443038194328 2" xfId="362"/>
    <cellStyle name="style1443038194364" xfId="363"/>
    <cellStyle name="style1443038194364 2" xfId="364"/>
    <cellStyle name="style1443038194402" xfId="365"/>
    <cellStyle name="style1443038194402 2" xfId="366"/>
    <cellStyle name="style1443038194449" xfId="367"/>
    <cellStyle name="style1443038194449 2" xfId="368"/>
    <cellStyle name="style1443038194543" xfId="369"/>
    <cellStyle name="style1443038194543 2" xfId="370"/>
    <cellStyle name="style1443038194584" xfId="371"/>
    <cellStyle name="style1443038194584 2" xfId="372"/>
    <cellStyle name="style1443038194628" xfId="373"/>
    <cellStyle name="style1443038194628 2" xfId="374"/>
    <cellStyle name="style1443038194669" xfId="375"/>
    <cellStyle name="style1443038194669 2" xfId="376"/>
    <cellStyle name="style1443038194708" xfId="377"/>
    <cellStyle name="style1443038194708 2" xfId="378"/>
    <cellStyle name="style1443038194741" xfId="379"/>
    <cellStyle name="style1443038194741 2" xfId="380"/>
    <cellStyle name="style1443038194779" xfId="381"/>
    <cellStyle name="style1443038194779 2" xfId="382"/>
    <cellStyle name="style1443038195031" xfId="383"/>
    <cellStyle name="style1443038195031 2" xfId="384"/>
    <cellStyle name="style1443038195070" xfId="385"/>
    <cellStyle name="style1443038195070 2" xfId="386"/>
    <cellStyle name="style1443038200176" xfId="387"/>
    <cellStyle name="style1443038200176 2" xfId="388"/>
    <cellStyle name="style1443038200223" xfId="389"/>
    <cellStyle name="style1443038200223 2" xfId="390"/>
    <cellStyle name="style1443038200274" xfId="391"/>
    <cellStyle name="style1443038200274 2" xfId="392"/>
    <cellStyle name="style1443038200332" xfId="393"/>
    <cellStyle name="style1443038200332 2" xfId="394"/>
    <cellStyle name="style1443038200376" xfId="395"/>
    <cellStyle name="style1443038200376 2" xfId="396"/>
    <cellStyle name="style1443038200419" xfId="397"/>
    <cellStyle name="style1443038200419 2" xfId="398"/>
    <cellStyle name="style1443038200467" xfId="399"/>
    <cellStyle name="style1443038200467 2" xfId="400"/>
    <cellStyle name="style1443038200557" xfId="401"/>
    <cellStyle name="style1443038200557 2" xfId="402"/>
    <cellStyle name="style1443038200603" xfId="403"/>
    <cellStyle name="style1443038200603 2" xfId="404"/>
    <cellStyle name="style1443038200646" xfId="405"/>
    <cellStyle name="style1443038200646 2" xfId="406"/>
    <cellStyle name="style1443038200717" xfId="407"/>
    <cellStyle name="style1443038200717 2" xfId="408"/>
    <cellStyle name="style1443038200760" xfId="409"/>
    <cellStyle name="style1443038200760 2" xfId="410"/>
    <cellStyle name="style1443038200798" xfId="411"/>
    <cellStyle name="style1443038200798 2" xfId="412"/>
    <cellStyle name="style1443038200844" xfId="413"/>
    <cellStyle name="style1443038200844 2" xfId="414"/>
    <cellStyle name="style1443038200881" xfId="415"/>
    <cellStyle name="style1443038200881 2" xfId="416"/>
    <cellStyle name="style1443038200927" xfId="417"/>
    <cellStyle name="style1443038200927 2" xfId="418"/>
    <cellStyle name="style1443038200967" xfId="419"/>
    <cellStyle name="style1443038200967 2" xfId="420"/>
    <cellStyle name="style1443038201003" xfId="421"/>
    <cellStyle name="style1443038201003 2" xfId="422"/>
    <cellStyle name="style1443038201045" xfId="423"/>
    <cellStyle name="style1443038201045 2" xfId="424"/>
    <cellStyle name="style1443038201088" xfId="425"/>
    <cellStyle name="style1443038201088 2" xfId="426"/>
    <cellStyle name="style1443038201173" xfId="427"/>
    <cellStyle name="style1443038201173 2" xfId="428"/>
    <cellStyle name="style1443038201230" xfId="429"/>
    <cellStyle name="style1443038201230 2" xfId="430"/>
    <cellStyle name="style1443038201282" xfId="431"/>
    <cellStyle name="style1443038201282 2" xfId="432"/>
    <cellStyle name="style1443038201328" xfId="433"/>
    <cellStyle name="style1443038201328 2" xfId="434"/>
    <cellStyle name="style1443038201381" xfId="435"/>
    <cellStyle name="style1443038201381 2" xfId="436"/>
    <cellStyle name="style1443038201431" xfId="437"/>
    <cellStyle name="style1443038201431 2" xfId="438"/>
    <cellStyle name="style1443038201511" xfId="439"/>
    <cellStyle name="style1443038201511 2" xfId="440"/>
    <cellStyle name="style1443038201554" xfId="441"/>
    <cellStyle name="style1443038201554 2" xfId="442"/>
    <cellStyle name="style1443038201603" xfId="443"/>
    <cellStyle name="style1443038201603 2" xfId="444"/>
    <cellStyle name="style1443038201647" xfId="445"/>
    <cellStyle name="style1443038201647 2" xfId="446"/>
    <cellStyle name="style1443038201690" xfId="447"/>
    <cellStyle name="style1443038201690 2" xfId="448"/>
    <cellStyle name="style1443038201734" xfId="449"/>
    <cellStyle name="style1443038201734 2" xfId="450"/>
    <cellStyle name="style1443038201781" xfId="451"/>
    <cellStyle name="style1443038201781 2" xfId="452"/>
    <cellStyle name="style1443038201895" xfId="453"/>
    <cellStyle name="style1443038201895 2" xfId="454"/>
    <cellStyle name="style1443038201938" xfId="455"/>
    <cellStyle name="style1443038201938 2" xfId="456"/>
    <cellStyle name="style1443038201986" xfId="457"/>
    <cellStyle name="style1443038201986 2" xfId="458"/>
    <cellStyle name="style1443038202039" xfId="459"/>
    <cellStyle name="style1443038202039 2" xfId="460"/>
    <cellStyle name="style1443038202094" xfId="461"/>
    <cellStyle name="style1443038202094 2" xfId="462"/>
    <cellStyle name="style1443038202138" xfId="463"/>
    <cellStyle name="style1443038202138 2" xfId="464"/>
    <cellStyle name="style1443038202180" xfId="465"/>
    <cellStyle name="style1443038202180 2" xfId="466"/>
    <cellStyle name="style1443038202228" xfId="467"/>
    <cellStyle name="style1443038202228 2" xfId="468"/>
    <cellStyle name="style1443038202267" xfId="469"/>
    <cellStyle name="style1443038202267 2" xfId="470"/>
    <cellStyle name="style1443038202312" xfId="471"/>
    <cellStyle name="style1443038202312 2" xfId="472"/>
    <cellStyle name="style1443038202355" xfId="473"/>
    <cellStyle name="style1443038202355 2" xfId="474"/>
    <cellStyle name="style1443038202398" xfId="475"/>
    <cellStyle name="style1443038202398 2" xfId="476"/>
    <cellStyle name="style1443038202658" xfId="477"/>
    <cellStyle name="style1443038202658 2" xfId="478"/>
    <cellStyle name="style1443038202830" xfId="479"/>
    <cellStyle name="style1443038202830 2" xfId="480"/>
    <cellStyle name="style1443038209959" xfId="481"/>
    <cellStyle name="style1443038209959 2" xfId="482"/>
    <cellStyle name="style1443038210005" xfId="483"/>
    <cellStyle name="style1443038210005 2" xfId="484"/>
    <cellStyle name="style1443038210046" xfId="485"/>
    <cellStyle name="style1443038210046 2" xfId="486"/>
    <cellStyle name="style1443038210134" xfId="487"/>
    <cellStyle name="style1443038210134 2" xfId="488"/>
    <cellStyle name="style1443038210176" xfId="489"/>
    <cellStyle name="style1443038210176 2" xfId="490"/>
    <cellStyle name="style1443038210217" xfId="491"/>
    <cellStyle name="style1443038210217 2" xfId="492"/>
    <cellStyle name="style1443038210277" xfId="493"/>
    <cellStyle name="style1443038210277 2" xfId="494"/>
    <cellStyle name="style1443038210325" xfId="495"/>
    <cellStyle name="style1443038210325 2" xfId="496"/>
    <cellStyle name="style1443038210375" xfId="497"/>
    <cellStyle name="style1443038210375 2" xfId="498"/>
    <cellStyle name="style1443038210448" xfId="499"/>
    <cellStyle name="style1443038210448 2" xfId="500"/>
    <cellStyle name="style1443038210495" xfId="501"/>
    <cellStyle name="style1443038210495 2" xfId="502"/>
    <cellStyle name="style1443038210544" xfId="503"/>
    <cellStyle name="style1443038210544 2" xfId="504"/>
    <cellStyle name="style1443038210602" xfId="505"/>
    <cellStyle name="style1443038210602 2" xfId="506"/>
    <cellStyle name="style1443038210648" xfId="507"/>
    <cellStyle name="style1443038210648 2" xfId="508"/>
    <cellStyle name="style1443038210686" xfId="509"/>
    <cellStyle name="style1443038210686 2" xfId="510"/>
    <cellStyle name="style1443038210772" xfId="511"/>
    <cellStyle name="style1443038210772 2" xfId="512"/>
    <cellStyle name="style1443038210813" xfId="513"/>
    <cellStyle name="style1443038210813 2" xfId="514"/>
    <cellStyle name="style1443038210863" xfId="515"/>
    <cellStyle name="style1443038210863 2" xfId="516"/>
    <cellStyle name="style1443038210910" xfId="517"/>
    <cellStyle name="style1443038210910 2" xfId="518"/>
    <cellStyle name="style1443038210954" xfId="519"/>
    <cellStyle name="style1443038210954 2" xfId="520"/>
    <cellStyle name="style1443038211000" xfId="521"/>
    <cellStyle name="style1443038211000 2" xfId="522"/>
    <cellStyle name="style1443038211040" xfId="523"/>
    <cellStyle name="style1443038211040 2" xfId="524"/>
    <cellStyle name="style1443038211093" xfId="525"/>
    <cellStyle name="style1443038211093 2" xfId="526"/>
    <cellStyle name="style1443038211142" xfId="527"/>
    <cellStyle name="style1443038211142 2" xfId="528"/>
    <cellStyle name="style1443038211193" xfId="529"/>
    <cellStyle name="style1443038211193 2" xfId="530"/>
    <cellStyle name="style1443038211390" xfId="531"/>
    <cellStyle name="style1443038211390 2" xfId="532"/>
    <cellStyle name="style1443038211437" xfId="533"/>
    <cellStyle name="style1443038211437 2" xfId="534"/>
    <cellStyle name="style1443038211489" xfId="535"/>
    <cellStyle name="style1443038211489 2" xfId="536"/>
    <cellStyle name="style1443038211533" xfId="537"/>
    <cellStyle name="style1443038211533 2" xfId="538"/>
    <cellStyle name="style1443038211622" xfId="539"/>
    <cellStyle name="style1443038211622 2" xfId="540"/>
    <cellStyle name="style1443038211659" xfId="541"/>
    <cellStyle name="style1443038211659 2" xfId="542"/>
    <cellStyle name="style1443038211694" xfId="543"/>
    <cellStyle name="style1443038211694 2" xfId="544"/>
    <cellStyle name="style1443038211731" xfId="545"/>
    <cellStyle name="style1443038211731 2" xfId="546"/>
    <cellStyle name="style1443038211767" xfId="547"/>
    <cellStyle name="style1443038211767 2" xfId="548"/>
    <cellStyle name="style1443038211803" xfId="549"/>
    <cellStyle name="style1443038211803 2" xfId="550"/>
    <cellStyle name="style1443038211837" xfId="551"/>
    <cellStyle name="style1443038211837 2" xfId="552"/>
    <cellStyle name="style1443038211918" xfId="553"/>
    <cellStyle name="style1443038211918 2" xfId="554"/>
    <cellStyle name="style1443038211951" xfId="555"/>
    <cellStyle name="style1443038211951 2" xfId="556"/>
    <cellStyle name="style1443038211989" xfId="557"/>
    <cellStyle name="style1443038211989 2" xfId="558"/>
    <cellStyle name="style1443038212029" xfId="559"/>
    <cellStyle name="style1443038212029 2" xfId="560"/>
    <cellStyle name="style1443038212071" xfId="561"/>
    <cellStyle name="style1443038212071 2" xfId="562"/>
    <cellStyle name="style1443038212109" xfId="563"/>
    <cellStyle name="style1443038212109 2" xfId="564"/>
    <cellStyle name="style1443038212158" xfId="565"/>
    <cellStyle name="style1443038212158 2" xfId="566"/>
    <cellStyle name="style1443038212194" xfId="567"/>
    <cellStyle name="style1443038212194 2" xfId="568"/>
    <cellStyle name="style1443038212229" xfId="569"/>
    <cellStyle name="style1443038212229 2" xfId="570"/>
    <cellStyle name="style1443038212262" xfId="571"/>
    <cellStyle name="style1443038212262 2" xfId="572"/>
    <cellStyle name="style1443038212297" xfId="573"/>
    <cellStyle name="style1443038212297 2" xfId="574"/>
    <cellStyle name="style1443038212336" xfId="575"/>
    <cellStyle name="style1443038212336 2" xfId="576"/>
    <cellStyle name="style1443038212381" xfId="577"/>
    <cellStyle name="style1443038212381 2" xfId="578"/>
    <cellStyle name="style1443038212423" xfId="579"/>
    <cellStyle name="style1443038212423 2" xfId="580"/>
    <cellStyle name="style1443038212730" xfId="581"/>
    <cellStyle name="style1443038212730 2" xfId="582"/>
    <cellStyle name="TABULADO" xfId="188"/>
    <cellStyle name="Texto de advertencia" xfId="18" builtinId="11" customBuiltin="1"/>
    <cellStyle name="Texto explicativo" xfId="19" builtinId="53" customBuiltin="1"/>
    <cellStyle name="Title" xfId="189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0" builtinId="25" customBuiltin="1"/>
    <cellStyle name="Warning Text" xfId="19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DBE5F1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</dxfs>
  <tableStyles count="6" defaultTableStyle="TableStyleMedium9" defaultPivotStyle="PivotStyleLight16">
    <tableStyle name="Estilo de tabla 1" pivot="0" count="2">
      <tableStyleElement type="firstRowStripe" dxfId="9"/>
      <tableStyleElement type="secondRowStripe" dxfId="8"/>
    </tableStyle>
    <tableStyle name="Estilo de tabla 1 2" pivot="0" count="2">
      <tableStyleElement type="firstRowStripe" dxfId="7"/>
      <tableStyleElement type="secondRowStripe" dxfId="6"/>
    </tableStyle>
    <tableStyle name="Estilo de tabla 1 3" pivot="0" count="2">
      <tableStyleElement type="firstRowStripe" dxfId="5"/>
      <tableStyleElement type="secondRowStripe" dxfId="4"/>
    </tableStyle>
    <tableStyle name="Jhon" pivot="0" count="2">
      <tableStyleElement type="firstRowStripe" dxfId="3"/>
      <tableStyleElement type="secondRowStripe" dxfId="2"/>
    </tableStyle>
    <tableStyle name="pa" pivot="0" count="1">
      <tableStyleElement type="secondRowStripe" dxfId="1"/>
    </tableStyle>
    <tableStyle name="Patty" pivot="0" count="1">
      <tableStyleElement type="firstRowStripe" dxfId="0"/>
    </tableStyle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651766228129511"/>
          <c:y val="2.8423772609819244E-2"/>
          <c:w val="0.49453797994439558"/>
          <c:h val="0.906843272497914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gpr!$E$51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gpr!$D$52:$D$68</c:f>
              <c:strCache>
                <c:ptCount val="17"/>
                <c:pt idx="0">
                  <c:v>Enfermedades hipertensivas</c:v>
                </c:pt>
                <c:pt idx="1">
                  <c:v>Diabetes Mellitus</c:v>
                </c:pt>
                <c:pt idx="2">
                  <c:v>Influenza y neumonía</c:v>
                </c:pt>
                <c:pt idx="3">
                  <c:v>Accidentes de transporte terrestre</c:v>
                </c:pt>
                <c:pt idx="4">
                  <c:v>Enfermedades cerebrovasculares</c:v>
                </c:pt>
                <c:pt idx="5">
                  <c:v>Agresiones (homicidios)</c:v>
                </c:pt>
                <c:pt idx="6">
                  <c:v>Enfermedades isquémicas del corazón</c:v>
                </c:pt>
                <c:pt idx="7">
                  <c:v>Cirrosis y otras enfermedades del hígado</c:v>
                </c:pt>
                <c:pt idx="8">
                  <c:v>Insuficiencia cardíaca, complicaciones y enfermedades mal definidas</c:v>
                </c:pt>
                <c:pt idx="9">
                  <c:v>Ciertas afecciones originadas en el período prenatal</c:v>
                </c:pt>
                <c:pt idx="10">
                  <c:v>Enfermedades del sistema urinario</c:v>
                </c:pt>
                <c:pt idx="11">
                  <c:v>Neoplasia maligna del estómago</c:v>
                </c:pt>
                <c:pt idx="12">
                  <c:v>Enfermedades crónicas de las vías respiratorias inferiores</c:v>
                </c:pt>
                <c:pt idx="13">
                  <c:v>Neoplasia maligna del tejido linfático, hematopoyético y afines</c:v>
                </c:pt>
                <c:pt idx="14">
                  <c:v>Otras 1/</c:v>
                </c:pt>
                <c:pt idx="15">
                  <c:v>Resto</c:v>
                </c:pt>
                <c:pt idx="16">
                  <c:v>Causas mal definidas</c:v>
                </c:pt>
              </c:strCache>
            </c:strRef>
          </c:cat>
          <c:val>
            <c:numRef>
              <c:f>gpr!$E$52:$E$68</c:f>
              <c:numCache>
                <c:formatCode>0%</c:formatCode>
                <c:ptCount val="17"/>
                <c:pt idx="0">
                  <c:v>0.5161290322580645</c:v>
                </c:pt>
                <c:pt idx="1">
                  <c:v>0.44187204381379136</c:v>
                </c:pt>
                <c:pt idx="2">
                  <c:v>0.50371913121094913</c:v>
                </c:pt>
                <c:pt idx="3">
                  <c:v>0.80024213075060535</c:v>
                </c:pt>
                <c:pt idx="4">
                  <c:v>0.48332823493423066</c:v>
                </c:pt>
                <c:pt idx="5">
                  <c:v>1</c:v>
                </c:pt>
                <c:pt idx="6">
                  <c:v>0.5930930930930931</c:v>
                </c:pt>
                <c:pt idx="7">
                  <c:v>0.64200724262803932</c:v>
                </c:pt>
                <c:pt idx="8">
                  <c:v>0.50054054054054054</c:v>
                </c:pt>
                <c:pt idx="9">
                  <c:v>0.56613102595797282</c:v>
                </c:pt>
                <c:pt idx="10">
                  <c:v>0.55527638190954776</c:v>
                </c:pt>
                <c:pt idx="11">
                  <c:v>0.56668793873643908</c:v>
                </c:pt>
                <c:pt idx="12">
                  <c:v>0.59222497932175355</c:v>
                </c:pt>
                <c:pt idx="13">
                  <c:v>0.55005159958720329</c:v>
                </c:pt>
                <c:pt idx="14">
                  <c:v>0.55507987887647492</c:v>
                </c:pt>
                <c:pt idx="15">
                  <c:v>0.54612350174480351</c:v>
                </c:pt>
                <c:pt idx="16">
                  <c:v>0.52445980985306828</c:v>
                </c:pt>
              </c:numCache>
            </c:numRef>
          </c:val>
        </c:ser>
        <c:ser>
          <c:idx val="1"/>
          <c:order val="1"/>
          <c:tx>
            <c:strRef>
              <c:f>gpr!$F$51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66CC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gpr!$D$52:$D$68</c:f>
              <c:strCache>
                <c:ptCount val="17"/>
                <c:pt idx="0">
                  <c:v>Enfermedades hipertensivas</c:v>
                </c:pt>
                <c:pt idx="1">
                  <c:v>Diabetes Mellitus</c:v>
                </c:pt>
                <c:pt idx="2">
                  <c:v>Influenza y neumonía</c:v>
                </c:pt>
                <c:pt idx="3">
                  <c:v>Accidentes de transporte terrestre</c:v>
                </c:pt>
                <c:pt idx="4">
                  <c:v>Enfermedades cerebrovasculares</c:v>
                </c:pt>
                <c:pt idx="5">
                  <c:v>Agresiones (homicidios)</c:v>
                </c:pt>
                <c:pt idx="6">
                  <c:v>Enfermedades isquémicas del corazón</c:v>
                </c:pt>
                <c:pt idx="7">
                  <c:v>Cirrosis y otras enfermedades del hígado</c:v>
                </c:pt>
                <c:pt idx="8">
                  <c:v>Insuficiencia cardíaca, complicaciones y enfermedades mal definidas</c:v>
                </c:pt>
                <c:pt idx="9">
                  <c:v>Ciertas afecciones originadas en el período prenatal</c:v>
                </c:pt>
                <c:pt idx="10">
                  <c:v>Enfermedades del sistema urinario</c:v>
                </c:pt>
                <c:pt idx="11">
                  <c:v>Neoplasia maligna del estómago</c:v>
                </c:pt>
                <c:pt idx="12">
                  <c:v>Enfermedades crónicas de las vías respiratorias inferiores</c:v>
                </c:pt>
                <c:pt idx="13">
                  <c:v>Neoplasia maligna del tejido linfático, hematopoyético y afines</c:v>
                </c:pt>
                <c:pt idx="14">
                  <c:v>Otras 1/</c:v>
                </c:pt>
                <c:pt idx="15">
                  <c:v>Resto</c:v>
                </c:pt>
                <c:pt idx="16">
                  <c:v>Causas mal definidas</c:v>
                </c:pt>
              </c:strCache>
            </c:strRef>
          </c:cat>
          <c:val>
            <c:numRef>
              <c:f>gpr!$F$52:$F$68</c:f>
              <c:numCache>
                <c:formatCode>0%</c:formatCode>
                <c:ptCount val="17"/>
                <c:pt idx="0">
                  <c:v>0.4838709677419355</c:v>
                </c:pt>
                <c:pt idx="1">
                  <c:v>0.5581279561862087</c:v>
                </c:pt>
                <c:pt idx="2">
                  <c:v>0.49628086878905087</c:v>
                </c:pt>
                <c:pt idx="3">
                  <c:v>0.19975786924939465</c:v>
                </c:pt>
                <c:pt idx="4">
                  <c:v>0.51667176506576928</c:v>
                </c:pt>
                <c:pt idx="5">
                  <c:v>0</c:v>
                </c:pt>
                <c:pt idx="6">
                  <c:v>0.4069069069069069</c:v>
                </c:pt>
                <c:pt idx="7">
                  <c:v>0.35799275737196068</c:v>
                </c:pt>
                <c:pt idx="8">
                  <c:v>0.49945945945945946</c:v>
                </c:pt>
                <c:pt idx="9">
                  <c:v>0.43386897404202718</c:v>
                </c:pt>
                <c:pt idx="10">
                  <c:v>0.44472361809045224</c:v>
                </c:pt>
                <c:pt idx="11">
                  <c:v>0.43331206126356092</c:v>
                </c:pt>
                <c:pt idx="12">
                  <c:v>0.40777502067824645</c:v>
                </c:pt>
                <c:pt idx="13">
                  <c:v>0.44994840041279671</c:v>
                </c:pt>
                <c:pt idx="14">
                  <c:v>0.44492012112352508</c:v>
                </c:pt>
                <c:pt idx="15">
                  <c:v>0.45387649825519649</c:v>
                </c:pt>
                <c:pt idx="16">
                  <c:v>0.47554019014693172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overlap val="100"/>
        <c:axId val="102319616"/>
        <c:axId val="102321152"/>
      </c:barChart>
      <c:catAx>
        <c:axId val="102319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02321152"/>
        <c:crosses val="autoZero"/>
        <c:auto val="1"/>
        <c:lblAlgn val="ctr"/>
        <c:lblOffset val="100"/>
        <c:noMultiLvlLbl val="0"/>
      </c:catAx>
      <c:valAx>
        <c:axId val="10232115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02319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12836581533656"/>
          <c:y val="0.44444530853396375"/>
          <c:w val="0.1350430167069597"/>
          <c:h val="0.10699610079604273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effectLst/>
    <a:scene3d>
      <a:camera prst="orthographicFront"/>
      <a:lightRig rig="threePt" dir="t"/>
    </a:scene3d>
    <a:sp3d/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97530864197541"/>
          <c:y val="3.7037037037037056E-2"/>
          <c:w val="0.58906525573191593"/>
          <c:h val="0.8835978835978836"/>
        </c:manualLayout>
      </c:layout>
      <c:pie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9693510533405652E-2"/>
                  <c:y val="1.190476190476192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6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7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8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9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10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56.5%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explosion val="25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6"/>
            <c:bubble3D val="0"/>
            <c:spPr>
              <a:solidFill>
                <a:srgbClr val="002060"/>
              </a:solidFill>
            </c:spPr>
          </c:dPt>
          <c:dLbls>
            <c:dLbl>
              <c:idx val="0"/>
              <c:layout>
                <c:manualLayout>
                  <c:x val="-1.9479141969377441E-2"/>
                  <c:y val="4.277549813315591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7064652632706626E-2"/>
                  <c:y val="1.61511219548260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449997321763355E-2"/>
                  <c:y val="2.070962256478504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8.1818219632213175E-3"/>
                  <c:y val="-1.34004657868472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Hoja5!$N$38:$N$48</c:f>
              <c:strCache>
                <c:ptCount val="11"/>
                <c:pt idx="0">
                  <c:v>Enfermedades Cerebrovasculares</c:v>
                </c:pt>
                <c:pt idx="1">
                  <c:v>Enfermedades Hipertensivas</c:v>
                </c:pt>
                <c:pt idx="2">
                  <c:v>Diabetes Mellitus</c:v>
                </c:pt>
                <c:pt idx="3">
                  <c:v>Influenza y Neumonía</c:v>
                </c:pt>
                <c:pt idx="4">
                  <c:v>Enfermedades Isquémicas del Corazón</c:v>
                </c:pt>
                <c:pt idx="5">
                  <c:v>Agresiones (homicidios)</c:v>
                </c:pt>
                <c:pt idx="6">
                  <c:v>Accidentes de Transporte Terrestre</c:v>
                </c:pt>
                <c:pt idx="7">
                  <c:v>Insuficiencia Cardiaca</c:v>
                </c:pt>
                <c:pt idx="8">
                  <c:v>Ciertas AfeccionesOriginadas en el Período Prenatal</c:v>
                </c:pt>
                <c:pt idx="9">
                  <c:v>Cirrosis y Otras Enfermedades del Higado</c:v>
                </c:pt>
                <c:pt idx="10">
                  <c:v>Otras</c:v>
                </c:pt>
              </c:strCache>
            </c:strRef>
          </c:cat>
          <c:val>
            <c:numRef>
              <c:f>Hoja5!$O$38:$O$48</c:f>
              <c:numCache>
                <c:formatCode>0.0%</c:formatCode>
                <c:ptCount val="11"/>
                <c:pt idx="0">
                  <c:v>5.3796744390673119E-2</c:v>
                </c:pt>
                <c:pt idx="1">
                  <c:v>4.9942806863176419E-2</c:v>
                </c:pt>
                <c:pt idx="2">
                  <c:v>4.9186097668279805E-2</c:v>
                </c:pt>
                <c:pt idx="3">
                  <c:v>4.8534975802903654E-2</c:v>
                </c:pt>
                <c:pt idx="4">
                  <c:v>4.4170699516058072E-2</c:v>
                </c:pt>
                <c:pt idx="5">
                  <c:v>4.2393312802463702E-2</c:v>
                </c:pt>
                <c:pt idx="6">
                  <c:v>4.1865376154861418E-2</c:v>
                </c:pt>
                <c:pt idx="7">
                  <c:v>4.1706995160580733E-2</c:v>
                </c:pt>
                <c:pt idx="8">
                  <c:v>3.1641003079630442E-2</c:v>
                </c:pt>
                <c:pt idx="9">
                  <c:v>3.1324241091069072E-2</c:v>
                </c:pt>
                <c:pt idx="10">
                  <c:v>0.56543774747030351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202003064534588"/>
          <c:y val="1.3780488706517468E-2"/>
          <c:w val="0.31530169226084626"/>
          <c:h val="0.97243872684928467"/>
        </c:manualLayout>
      </c:layout>
      <c:overlay val="0"/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Hoja5!$B$141:$B$151</c:f>
              <c:strCache>
                <c:ptCount val="11"/>
                <c:pt idx="0">
                  <c:v>Otras</c:v>
                </c:pt>
                <c:pt idx="1">
                  <c:v>Insuficiencia Cardiaca</c:v>
                </c:pt>
                <c:pt idx="2">
                  <c:v>Influenza y Neumonía</c:v>
                </c:pt>
                <c:pt idx="3">
                  <c:v>Enfermedades Isquémicas del Corazón</c:v>
                </c:pt>
                <c:pt idx="4">
                  <c:v>Enfermedades Hipertensivas</c:v>
                </c:pt>
                <c:pt idx="5">
                  <c:v>Enfermedades Cerebrovasculares</c:v>
                </c:pt>
                <c:pt idx="6">
                  <c:v>Diabetes Mellitus</c:v>
                </c:pt>
                <c:pt idx="7">
                  <c:v>Cirrosis y Otras Enfermedades del Higado</c:v>
                </c:pt>
                <c:pt idx="8">
                  <c:v>Ciertas Afecciones Originadas en el Período Prenatal</c:v>
                </c:pt>
                <c:pt idx="9">
                  <c:v>Agresiones (homicidios)</c:v>
                </c:pt>
                <c:pt idx="10">
                  <c:v>Accidentes de Transporte Terrestre</c:v>
                </c:pt>
              </c:strCache>
            </c:strRef>
          </c:cat>
          <c:val>
            <c:numRef>
              <c:f>Hoja5!$C$141:$C$151</c:f>
              <c:numCache>
                <c:formatCode>#,##0</c:formatCode>
                <c:ptCount val="11"/>
                <c:pt idx="0">
                  <c:v>18479</c:v>
                </c:pt>
                <c:pt idx="1">
                  <c:v>1134</c:v>
                </c:pt>
                <c:pt idx="2">
                  <c:v>1666</c:v>
                </c:pt>
                <c:pt idx="3">
                  <c:v>1704</c:v>
                </c:pt>
                <c:pt idx="4">
                  <c:v>1685</c:v>
                </c:pt>
                <c:pt idx="5">
                  <c:v>1723</c:v>
                </c:pt>
                <c:pt idx="6">
                  <c:v>1579</c:v>
                </c:pt>
                <c:pt idx="7">
                  <c:v>1127</c:v>
                </c:pt>
                <c:pt idx="8">
                  <c:v>945</c:v>
                </c:pt>
                <c:pt idx="9">
                  <c:v>2279</c:v>
                </c:pt>
                <c:pt idx="10">
                  <c:v>2188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Hoja5!$B$141:$B$151</c:f>
              <c:strCache>
                <c:ptCount val="11"/>
                <c:pt idx="0">
                  <c:v>Otras</c:v>
                </c:pt>
                <c:pt idx="1">
                  <c:v>Insuficiencia Cardiaca</c:v>
                </c:pt>
                <c:pt idx="2">
                  <c:v>Influenza y Neumonía</c:v>
                </c:pt>
                <c:pt idx="3">
                  <c:v>Enfermedades Isquémicas del Corazón</c:v>
                </c:pt>
                <c:pt idx="4">
                  <c:v>Enfermedades Hipertensivas</c:v>
                </c:pt>
                <c:pt idx="5">
                  <c:v>Enfermedades Cerebrovasculares</c:v>
                </c:pt>
                <c:pt idx="6">
                  <c:v>Diabetes Mellitus</c:v>
                </c:pt>
                <c:pt idx="7">
                  <c:v>Cirrosis y Otras Enfermedades del Higado</c:v>
                </c:pt>
                <c:pt idx="8">
                  <c:v>Ciertas Afecciones Originadas en el Período Prenatal</c:v>
                </c:pt>
                <c:pt idx="9">
                  <c:v>Agresiones (homicidios)</c:v>
                </c:pt>
                <c:pt idx="10">
                  <c:v>Accidentes de Transporte Terrestre</c:v>
                </c:pt>
              </c:strCache>
            </c:strRef>
          </c:cat>
          <c:val>
            <c:numRef>
              <c:f>Hoja5!$D$141:$D$151</c:f>
              <c:numCache>
                <c:formatCode>#,##0</c:formatCode>
                <c:ptCount val="11"/>
                <c:pt idx="0">
                  <c:v>14718</c:v>
                </c:pt>
                <c:pt idx="1">
                  <c:v>1183</c:v>
                </c:pt>
                <c:pt idx="2">
                  <c:v>1521</c:v>
                </c:pt>
                <c:pt idx="3">
                  <c:v>1056</c:v>
                </c:pt>
                <c:pt idx="4">
                  <c:v>1580</c:v>
                </c:pt>
                <c:pt idx="5">
                  <c:v>1685</c:v>
                </c:pt>
                <c:pt idx="6">
                  <c:v>1931</c:v>
                </c:pt>
                <c:pt idx="7">
                  <c:v>665</c:v>
                </c:pt>
                <c:pt idx="8">
                  <c:v>672</c:v>
                </c:pt>
                <c:pt idx="10">
                  <c:v>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047424"/>
        <c:axId val="115081984"/>
      </c:barChart>
      <c:catAx>
        <c:axId val="115047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081984"/>
        <c:crosses val="autoZero"/>
        <c:auto val="1"/>
        <c:lblAlgn val="ctr"/>
        <c:lblOffset val="100"/>
        <c:noMultiLvlLbl val="0"/>
      </c:catAx>
      <c:valAx>
        <c:axId val="115081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047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3948339483394496"/>
          <c:y val="0.43499990182025522"/>
          <c:w val="0.9543481419066131"/>
          <c:h val="0.55604217801951861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Defunciones Infantiles, según Principales Cusas de Muerte.- Año 2003</a:t>
            </a:r>
          </a:p>
        </c:rich>
      </c:tx>
      <c:layout>
        <c:manualLayout>
          <c:xMode val="edge"/>
          <c:yMode val="edge"/>
          <c:x val="0.13538480417220591"/>
          <c:y val="3.666700753314946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769246948988868"/>
          <c:y val="0.3833345811672626"/>
          <c:w val="0.73230879253123882"/>
          <c:h val="0.316667697485994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5818659812156759E-2"/>
                  <c:y val="-8.7324853043170045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11,5%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7.1360925716963383E-2"/>
                  <c:y val="-0.1168991868784933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9,1%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8883486518074173E-2"/>
                  <c:y val="-9.2009315958119578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8364115269671764E-2"/>
                  <c:y val="-4.8359418738880486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9.1993629057262244E-2"/>
                  <c:y val="5.3942699283983112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5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4,7%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6341578289356346E-2"/>
                  <c:y val="0.10100296634858059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4,6%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5150042357342142E-3"/>
                  <c:y val="9.4263584735884823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3,8%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9250590867549352E-2"/>
                  <c:y val="8.3390411326302732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2.1128981197973677E-2"/>
                  <c:y val="5.8073428280408519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2,8%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0.10362187157815128"/>
                  <c:y val="3.1001688614489296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2,6%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1.2307710798844353E-2"/>
                  <c:y val="-0.1239451193202492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11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41,8%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Trastornos relacionados con la duración de la gestación y el crecimiento fetal</c:v>
              </c:pt>
              <c:pt idx="1">
                <c:v>Neumonía</c:v>
              </c:pt>
              <c:pt idx="2">
                <c:v>Otras afecciones respiratorias del recién nacido</c:v>
              </c:pt>
              <c:pt idx="3">
                <c:v>Sepsis bacteriana del recién nacido</c:v>
              </c:pt>
              <c:pt idx="4">
                <c:v>Dificultad respiratoria del recién nacido</c:v>
              </c:pt>
              <c:pt idx="5">
                <c:v>Hipoxia intrauterina y asfixia del nacimiento</c:v>
              </c:pt>
              <c:pt idx="6">
                <c:v>Diarrea y gastroenteritis de presunto origen infeccioso</c:v>
              </c:pt>
              <c:pt idx="7">
                <c:v>Malformaciones congénitas del corazón</c:v>
              </c:pt>
              <c:pt idx="8">
                <c:v>Otras malformaciones congénitas</c:v>
              </c:pt>
              <c:pt idx="9">
                <c:v>Desnutrición y otras deficiencias nutricionales</c:v>
              </c:pt>
              <c:pt idx="10">
                <c:v>Otras</c:v>
              </c:pt>
            </c:strLit>
          </c:cat>
          <c:val>
            <c:numLit>
              <c:formatCode>General</c:formatCode>
              <c:ptCount val="11"/>
              <c:pt idx="0">
                <c:v>0.11543287327478043</c:v>
              </c:pt>
              <c:pt idx="1">
                <c:v>9.109159347553325E-2</c:v>
              </c:pt>
              <c:pt idx="2">
                <c:v>8.3563362609786696E-2</c:v>
              </c:pt>
              <c:pt idx="3">
                <c:v>7.0263488080301126E-2</c:v>
              </c:pt>
              <c:pt idx="4">
                <c:v>4.6675031367628607E-2</c:v>
              </c:pt>
              <c:pt idx="5">
                <c:v>4.592220828105395E-2</c:v>
              </c:pt>
              <c:pt idx="6">
                <c:v>3.7892095357590964E-2</c:v>
              </c:pt>
              <c:pt idx="7">
                <c:v>3.7139272271016315E-2</c:v>
              </c:pt>
              <c:pt idx="8">
                <c:v>2.7603513174404015E-2</c:v>
              </c:pt>
              <c:pt idx="9">
                <c:v>2.6348808030112924E-2</c:v>
              </c:pt>
              <c:pt idx="10">
                <c:v>0.41806775407779173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CCFFCC"/>
        </a:gs>
        <a:gs pos="50000">
          <a:srgbClr val="CCFFCC">
            <a:gamma/>
            <a:tint val="23529"/>
            <a:invGamma/>
          </a:srgbClr>
        </a:gs>
        <a:gs pos="100000">
          <a:srgbClr val="CCFFCC"/>
        </a:gs>
      </a:gsLst>
      <a:lin ang="0" scaled="1"/>
    </a:gradFill>
    <a:ln w="38100">
      <a:solidFill>
        <a:srgbClr val="00808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018442888953238"/>
          <c:y val="0.26274610426663703"/>
          <c:w val="0.62167813314428644"/>
          <c:h val="0.4745116211382573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Trastornos relacionados con la duración de la gestación y el crecimiento fetal</c:v>
              </c:pt>
              <c:pt idx="1">
                <c:v>Neumonía</c:v>
              </c:pt>
              <c:pt idx="2">
                <c:v>Otras afecciones respiratorias del recién nacido</c:v>
              </c:pt>
              <c:pt idx="3">
                <c:v>Sepsis bacteriana del recién nacido</c:v>
              </c:pt>
              <c:pt idx="4">
                <c:v>Dificultad respiratoria del recién nacido</c:v>
              </c:pt>
              <c:pt idx="5">
                <c:v>Hipoxia intrauterina y asfixia del nacimiento</c:v>
              </c:pt>
              <c:pt idx="6">
                <c:v>Diarrea y gastroenteritis de presunto origen infeccioso</c:v>
              </c:pt>
              <c:pt idx="7">
                <c:v>Malformaciones congénitas del corazón</c:v>
              </c:pt>
              <c:pt idx="8">
                <c:v>Otras malformaciones congénitas</c:v>
              </c:pt>
              <c:pt idx="9">
                <c:v>Desnutrición y otras deficiencias nutricionales</c:v>
              </c:pt>
              <c:pt idx="10">
                <c:v>Otras</c:v>
              </c:pt>
            </c:strLit>
          </c:cat>
          <c:val>
            <c:numLit>
              <c:formatCode>General</c:formatCode>
              <c:ptCount val="11"/>
              <c:pt idx="0">
                <c:v>0.11543287327478043</c:v>
              </c:pt>
              <c:pt idx="1">
                <c:v>9.109159347553325E-2</c:v>
              </c:pt>
              <c:pt idx="2">
                <c:v>8.3563362609786696E-2</c:v>
              </c:pt>
              <c:pt idx="3">
                <c:v>7.0263488080301126E-2</c:v>
              </c:pt>
              <c:pt idx="4">
                <c:v>4.6675031367628607E-2</c:v>
              </c:pt>
              <c:pt idx="5">
                <c:v>4.592220828105395E-2</c:v>
              </c:pt>
              <c:pt idx="6">
                <c:v>3.7892095357590964E-2</c:v>
              </c:pt>
              <c:pt idx="7">
                <c:v>3.7139272271016315E-2</c:v>
              </c:pt>
              <c:pt idx="8">
                <c:v>2.7603513174404015E-2</c:v>
              </c:pt>
              <c:pt idx="9">
                <c:v>2.6348808030112924E-2</c:v>
              </c:pt>
              <c:pt idx="10">
                <c:v>0.41806775407779173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Defunciones Infantiles, según Principales Cusas de Muerte.- Año 2004</a:t>
            </a:r>
          </a:p>
        </c:rich>
      </c:tx>
      <c:layout>
        <c:manualLayout>
          <c:xMode val="edge"/>
          <c:yMode val="edge"/>
          <c:x val="0.13761519967484381"/>
          <c:y val="3.65447136787460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10940817747469E-2"/>
          <c:y val="0.40199400759513793"/>
          <c:w val="0.84709733101983964"/>
          <c:h val="0.3687713623393452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6821793158311424E-2"/>
                  <c:y val="-9.8623409051351266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0865446574323804E-3"/>
                  <c:y val="-0.1110281244497867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751247125271342E-3"/>
                  <c:y val="8.4083412179698724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8587600343167986E-3"/>
                  <c:y val="0.12179234324659025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3034675777752E-2"/>
                  <c:y val="7.5108046334510709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5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443554202101572E-2"/>
                  <c:y val="6.9126633219191713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1710599013530974E-2"/>
                  <c:y val="5.720764180671694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6.0917756987181326E-3"/>
                  <c:y val="7.3915558707144419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9415674124755452E-2"/>
                  <c:y val="9.3782826570400268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8916207865514434E-2"/>
                  <c:y val="8.2819840717643228E-2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2.6558878748569412E-3"/>
                  <c:y val="-0.11680312719906438"/>
                </c:manualLayout>
              </c:layout>
              <c:tx>
                <c:rich>
                  <a:bodyPr/>
                  <a:lstStyle/>
                  <a:p>
                    <a:r>
                      <a:rPr lang="es-EC" sz="90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11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Trastornos relacionados con la duración de la gestación y el crecimiento fetal</c:v>
              </c:pt>
              <c:pt idx="1">
                <c:v>Neumonía</c:v>
              </c:pt>
              <c:pt idx="2">
                <c:v>Sepsis bacteriana del recién nacido</c:v>
              </c:pt>
              <c:pt idx="3">
                <c:v>Otras afecciones respiratorias del recién nacido</c:v>
              </c:pt>
              <c:pt idx="4">
                <c:v>Dificultad respiratoria del recién nacido</c:v>
              </c:pt>
              <c:pt idx="5">
                <c:v>Hipoxia intrauterina y asfixia del nacimiento</c:v>
              </c:pt>
              <c:pt idx="6">
                <c:v>Malformaciones congénitas del corazón</c:v>
              </c:pt>
              <c:pt idx="7">
                <c:v>Resto de afecciones perinatales</c:v>
              </c:pt>
              <c:pt idx="8">
                <c:v>Otras malformaciones congénitas</c:v>
              </c:pt>
              <c:pt idx="9">
                <c:v>Diarrea y gastroenteritis de presunto origen infeccioso</c:v>
              </c:pt>
              <c:pt idx="10">
                <c:v>Otras</c:v>
              </c:pt>
            </c:strLit>
          </c:cat>
          <c:val>
            <c:numLit>
              <c:formatCode>General</c:formatCode>
              <c:ptCount val="11"/>
              <c:pt idx="0">
                <c:v>0.14814814814814814</c:v>
              </c:pt>
              <c:pt idx="1">
                <c:v>0.10121765601217655</c:v>
              </c:pt>
              <c:pt idx="2">
                <c:v>9.0055809233891421E-2</c:v>
              </c:pt>
              <c:pt idx="3">
                <c:v>6.1390157280568236E-2</c:v>
              </c:pt>
              <c:pt idx="4">
                <c:v>4.4901065449010652E-2</c:v>
              </c:pt>
              <c:pt idx="5">
                <c:v>4.3378995433789952E-2</c:v>
              </c:pt>
              <c:pt idx="6">
                <c:v>4.0588533739218668E-2</c:v>
              </c:pt>
              <c:pt idx="7">
                <c:v>3.6529680365296802E-2</c:v>
              </c:pt>
              <c:pt idx="8">
                <c:v>3.5007610350076102E-2</c:v>
              </c:pt>
              <c:pt idx="9">
                <c:v>2.8411973617453068E-2</c:v>
              </c:pt>
              <c:pt idx="10">
                <c:v>0.37037037037037035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CCFFCC"/>
        </a:gs>
        <a:gs pos="50000">
          <a:srgbClr val="CCFFCC">
            <a:gamma/>
            <a:tint val="23529"/>
            <a:invGamma/>
          </a:srgbClr>
        </a:gs>
        <a:gs pos="100000">
          <a:srgbClr val="CCFFCC"/>
        </a:gs>
      </a:gsLst>
      <a:lin ang="0" scaled="1"/>
    </a:gradFill>
    <a:ln w="38100">
      <a:solidFill>
        <a:srgbClr val="00808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Defunciones Infantiles, según Principales Cusas de Muerte.- Año 2005</a:t>
            </a:r>
          </a:p>
        </c:rich>
      </c:tx>
      <c:layout>
        <c:manualLayout>
          <c:xMode val="edge"/>
          <c:yMode val="edge"/>
          <c:x val="0.13271646599730702"/>
          <c:y val="3.64236582496153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074297340064821E-2"/>
          <c:y val="0.41390728476821192"/>
          <c:w val="0.8549408484665908"/>
          <c:h val="0.3675496688741745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358915389346031E-2"/>
                  <c:y val="-0.11501312335958012"/>
                </c:manualLayout>
              </c:layout>
              <c:tx>
                <c:rich>
                  <a:bodyPr/>
                  <a:lstStyle/>
                  <a:p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</a:t>
                    </a:r>
                    <a:endParaRPr lang="es-EC" sz="800" b="1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7.0335853726553654E-2"/>
                  <c:y val="-0.1267115120543707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9600287267931353E-3"/>
                  <c:y val="-0.1122167179433697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9430400649819114E-3"/>
                  <c:y val="4.2946932957884119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027160117322442E-2"/>
                  <c:y val="0.11720081347447461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5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6.6477364306694098E-2"/>
                  <c:y val="0.14325911247848991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9165844490388247E-2"/>
                  <c:y val="0.10634092923815019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0.13118066818505567"/>
                  <c:y val="0.1017145538926840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0.16226294187111592"/>
                  <c:y val="5.0276546557508017E-2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0.18687587603181258"/>
                  <c:y val="4.0381707253480514E-3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9.2592871675081546E-3"/>
                  <c:y val="-0.20765326519615521"/>
                </c:manualLayout>
              </c:layout>
              <c:tx>
                <c:rich>
                  <a:bodyPr/>
                  <a:lstStyle/>
                  <a:p>
                    <a:r>
                      <a:rPr lang="es-EC" sz="8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11</a:t>
                    </a:r>
                    <a:endParaRPr lang="es-EC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r>
                      <a:rPr lang="es-EC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50%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Trastornos relacionados con duración corta gestación y con bajo peso al nacer ncp.</c:v>
              </c:pt>
              <c:pt idx="1">
                <c:v>Neumonía, organismo no especificado</c:v>
              </c:pt>
              <c:pt idx="2">
                <c:v>Dificultad respiratoria del recién nacido</c:v>
              </c:pt>
              <c:pt idx="3">
                <c:v>Neumonía congenita</c:v>
              </c:pt>
              <c:pt idx="4">
                <c:v>Sindromes de Aspiración neonatal</c:v>
              </c:pt>
              <c:pt idx="5">
                <c:v>Sepsis bacteriana del recién nacido</c:v>
              </c:pt>
              <c:pt idx="6">
                <c:v>Hipoxia intrauterina</c:v>
              </c:pt>
              <c:pt idx="7">
                <c:v>Otros problemas respiratorios del recien nacido, originados en el período perinatal</c:v>
              </c:pt>
              <c:pt idx="8">
                <c:v>Diarrea y gastroenteritis de presunto origen infeccioso</c:v>
              </c:pt>
              <c:pt idx="9">
                <c:v>Otras infecciones especificas del periodo perinatal</c:v>
              </c:pt>
              <c:pt idx="10">
                <c:v>Otras</c:v>
              </c:pt>
            </c:strLit>
          </c:cat>
          <c:val>
            <c:numLit>
              <c:formatCode>General</c:formatCode>
              <c:ptCount val="11"/>
              <c:pt idx="0">
                <c:v>0.12752219531880549</c:v>
              </c:pt>
              <c:pt idx="1">
                <c:v>8.5821899381221409E-2</c:v>
              </c:pt>
              <c:pt idx="2">
                <c:v>5.3268765133171914E-2</c:v>
              </c:pt>
              <c:pt idx="3">
                <c:v>3.8202851762173799E-2</c:v>
              </c:pt>
              <c:pt idx="4">
                <c:v>3.4974441754102768E-2</c:v>
              </c:pt>
              <c:pt idx="5">
                <c:v>3.4167339252085017E-2</c:v>
              </c:pt>
              <c:pt idx="6">
                <c:v>3.2015065913370999E-2</c:v>
              </c:pt>
              <c:pt idx="7">
                <c:v>3.1476997578692496E-2</c:v>
              </c:pt>
              <c:pt idx="8">
                <c:v>2.9324724239978478E-2</c:v>
              </c:pt>
              <c:pt idx="9">
                <c:v>2.9324724239978478E-2</c:v>
              </c:pt>
              <c:pt idx="10">
                <c:v>0.5039009954264192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CCFFCC"/>
        </a:gs>
        <a:gs pos="50000">
          <a:srgbClr val="CCFFCC">
            <a:gamma/>
            <a:tint val="23529"/>
            <a:invGamma/>
          </a:srgbClr>
        </a:gs>
        <a:gs pos="100000">
          <a:srgbClr val="CCFFCC"/>
        </a:gs>
      </a:gsLst>
      <a:lin ang="0" scaled="1"/>
    </a:gradFill>
    <a:ln w="38100">
      <a:solidFill>
        <a:srgbClr val="00808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Hoja4!$H$39:$H$47</c:f>
              <c:strCache>
                <c:ptCount val="9"/>
                <c:pt idx="0">
                  <c:v>Trastornos relacionados con duración de la gestación y el crecimiento fetal</c:v>
                </c:pt>
                <c:pt idx="1">
                  <c:v>Neumonía</c:v>
                </c:pt>
                <c:pt idx="2">
                  <c:v>Dificultad respiratoria del recién nacido</c:v>
                </c:pt>
                <c:pt idx="3">
                  <c:v>Sindromes de Aspiración neonatal</c:v>
                </c:pt>
                <c:pt idx="4">
                  <c:v>Sepsis bacteriana del recién nacido</c:v>
                </c:pt>
                <c:pt idx="5">
                  <c:v>Hipoxia intrauterina</c:v>
                </c:pt>
                <c:pt idx="6">
                  <c:v>Otros problemas respiratorios del recien nacido, originados en el período perinatal</c:v>
                </c:pt>
                <c:pt idx="7">
                  <c:v>Diarrea y gastroenteritis de presunto origen infeccioso</c:v>
                </c:pt>
                <c:pt idx="8">
                  <c:v>Otras</c:v>
                </c:pt>
              </c:strCache>
            </c:strRef>
          </c:cat>
          <c:val>
            <c:numRef>
              <c:f>Hoja4!$I$39:$I$47</c:f>
              <c:numCache>
                <c:formatCode>_ * #,##0_ ;_ * \-#,##0_ ;_ * "-"??_ ;_ @_ </c:formatCode>
                <c:ptCount val="9"/>
                <c:pt idx="0">
                  <c:v>476</c:v>
                </c:pt>
                <c:pt idx="1">
                  <c:v>434</c:v>
                </c:pt>
                <c:pt idx="2">
                  <c:v>152</c:v>
                </c:pt>
                <c:pt idx="3">
                  <c:v>87</c:v>
                </c:pt>
                <c:pt idx="4">
                  <c:v>234</c:v>
                </c:pt>
                <c:pt idx="5">
                  <c:v>84</c:v>
                </c:pt>
                <c:pt idx="6">
                  <c:v>3.1476997578692496E-2</c:v>
                </c:pt>
                <c:pt idx="7">
                  <c:v>73</c:v>
                </c:pt>
                <c:pt idx="8">
                  <c:v>1840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accent2">
        <a:lumMod val="40000"/>
        <a:lumOff val="60000"/>
      </a:schemeClr>
    </a:solidFill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title>
    <c:autoTitleDeleted val="0"/>
    <c:view3D>
      <c:rotX val="15"/>
      <c:rotY val="20"/>
      <c:depthPercent val="100"/>
      <c:rAngAx val="0"/>
      <c:perspective val="30"/>
    </c:view3D>
    <c:floor>
      <c:thickness val="0"/>
      <c:spPr>
        <a:noFill/>
        <a:ln w="25400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line3DChart>
        <c:grouping val="standard"/>
        <c:varyColors val="0"/>
        <c:ser>
          <c:idx val="0"/>
          <c:order val="0"/>
          <c:tx>
            <c:strRef>
              <c:f>Hoja4!$B$65</c:f>
              <c:strCache>
                <c:ptCount val="1"/>
                <c:pt idx="0">
                  <c:v>Tasa de Mortalidad General por 1.000 Habitantes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layout>
                <c:manualLayout>
                  <c:x val="-1.3888888888889039E-2"/>
                  <c:y val="-6.9868995633187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000000000000001E-2"/>
                  <c:y val="-9.3158660844251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Hoja4!$C$64:$E$64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Hoja4!$C$65:$E$65</c:f>
              <c:numCache>
                <c:formatCode>General</c:formatCode>
                <c:ptCount val="3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57888"/>
        <c:axId val="115559424"/>
        <c:axId val="115540864"/>
      </c:line3DChart>
      <c:catAx>
        <c:axId val="11555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559424"/>
        <c:crosses val="autoZero"/>
        <c:auto val="1"/>
        <c:lblAlgn val="ctr"/>
        <c:lblOffset val="100"/>
        <c:noMultiLvlLbl val="0"/>
      </c:catAx>
      <c:valAx>
        <c:axId val="115559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557888"/>
        <c:crosses val="autoZero"/>
        <c:crossBetween val="between"/>
      </c:valAx>
      <c:serAx>
        <c:axId val="115540864"/>
        <c:scaling>
          <c:orientation val="minMax"/>
        </c:scaling>
        <c:delete val="1"/>
        <c:axPos val="b"/>
        <c:majorTickMark val="out"/>
        <c:minorTickMark val="none"/>
        <c:tickLblPos val="none"/>
        <c:crossAx val="115559424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title>
    <c:autoTitleDeleted val="0"/>
    <c:view3D>
      <c:rotX val="15"/>
      <c:rotY val="20"/>
      <c:depthPercent val="100"/>
      <c:rAngAx val="0"/>
      <c:perspective val="30"/>
    </c:view3D>
    <c:floor>
      <c:thickness val="0"/>
      <c:spPr>
        <a:noFill/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1696850393701568E-2"/>
          <c:y val="0.18403944298629607"/>
          <c:w val="0.86385870516185481"/>
          <c:h val="0.68873432487605657"/>
        </c:manualLayout>
      </c:layout>
      <c:line3DChart>
        <c:grouping val="standard"/>
        <c:varyColors val="0"/>
        <c:ser>
          <c:idx val="0"/>
          <c:order val="0"/>
          <c:tx>
            <c:strRef>
              <c:f>Hoja4!$G$65</c:f>
              <c:strCache>
                <c:ptCount val="1"/>
                <c:pt idx="0">
                  <c:v>Mortalidad  Infantil por 1.000 nacidos vivos</c:v>
                </c:pt>
              </c:strCache>
            </c:strRef>
          </c:tx>
          <c:spPr>
            <a:solidFill>
              <a:schemeClr val="accent1"/>
            </a:solidFill>
          </c:spPr>
          <c:dLbls>
            <c:dLbl>
              <c:idx val="0"/>
              <c:layout>
                <c:manualLayout>
                  <c:x val="-1.666666666666670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7777777777778304E-3"/>
                  <c:y val="-6.9444444444444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7777777777778304E-3"/>
                  <c:y val="-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Hoja4!$H$64:$J$64</c:f>
              <c:numCache>
                <c:formatCode>General</c:formatCode>
                <c:ptCount val="3"/>
              </c:numCache>
            </c:numRef>
          </c:cat>
          <c:val>
            <c:numRef>
              <c:f>Hoja4!$H$65:$J$65</c:f>
              <c:numCache>
                <c:formatCode>General</c:formatCode>
                <c:ptCount val="3"/>
                <c:pt idx="0">
                  <c:v>13.3</c:v>
                </c:pt>
                <c:pt idx="1">
                  <c:v>12.4</c:v>
                </c:pt>
                <c:pt idx="2">
                  <c:v>11.6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93984"/>
        <c:axId val="115595520"/>
        <c:axId val="115542208"/>
      </c:line3DChart>
      <c:catAx>
        <c:axId val="11559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595520"/>
        <c:crosses val="autoZero"/>
        <c:auto val="1"/>
        <c:lblAlgn val="ctr"/>
        <c:lblOffset val="100"/>
        <c:noMultiLvlLbl val="0"/>
      </c:catAx>
      <c:valAx>
        <c:axId val="115595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593984"/>
        <c:crosses val="autoZero"/>
        <c:crossBetween val="between"/>
      </c:valAx>
      <c:serAx>
        <c:axId val="115542208"/>
        <c:scaling>
          <c:orientation val="minMax"/>
        </c:scaling>
        <c:delete val="1"/>
        <c:axPos val="b"/>
        <c:majorTickMark val="out"/>
        <c:minorTickMark val="none"/>
        <c:tickLblPos val="none"/>
        <c:crossAx val="115595520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6125697221525764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2174900425528919E-2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3415338673338598E-2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9617529912386969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27888460574135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2021912390483706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06573717145112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213147434290226E-3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2021912390483706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9617529912386969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2021912390483706E-3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'Defunciones '!$B$182:$B$192</c:f>
              <c:numCache>
                <c:formatCode>0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 formatCode="General">
                  <c:v>2007</c:v>
                </c:pt>
                <c:pt idx="5" formatCode="General">
                  <c:v>2008</c:v>
                </c:pt>
                <c:pt idx="6" formatCode="General">
                  <c:v>2009</c:v>
                </c:pt>
                <c:pt idx="7" formatCode="General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</c:numCache>
            </c:numRef>
          </c:cat>
          <c:val>
            <c:numRef>
              <c:f>'Defunciones '!$C$182:$C$192</c:f>
              <c:numCache>
                <c:formatCode>0.00</c:formatCode>
                <c:ptCount val="11"/>
                <c:pt idx="0">
                  <c:v>4.0199999999999996</c:v>
                </c:pt>
                <c:pt idx="1">
                  <c:v>4.04</c:v>
                </c:pt>
                <c:pt idx="2">
                  <c:v>4.1399999999999997</c:v>
                </c:pt>
                <c:pt idx="3">
                  <c:v>4.1500000000000004</c:v>
                </c:pt>
                <c:pt idx="4">
                  <c:v>4.08</c:v>
                </c:pt>
                <c:pt idx="5">
                  <c:v>4.1500000000000004</c:v>
                </c:pt>
                <c:pt idx="6">
                  <c:v>4.05</c:v>
                </c:pt>
                <c:pt idx="7">
                  <c:v>4.1100000000000003</c:v>
                </c:pt>
                <c:pt idx="8">
                  <c:v>4.08</c:v>
                </c:pt>
                <c:pt idx="9">
                  <c:v>4.09</c:v>
                </c:pt>
                <c:pt idx="1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80576"/>
        <c:axId val="101882112"/>
      </c:lineChart>
      <c:catAx>
        <c:axId val="1018805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1882112"/>
        <c:crosses val="autoZero"/>
        <c:auto val="1"/>
        <c:lblAlgn val="ctr"/>
        <c:lblOffset val="100"/>
        <c:noMultiLvlLbl val="0"/>
      </c:catAx>
      <c:valAx>
        <c:axId val="1018821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101880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title>
    <c:autoTitleDeleted val="0"/>
    <c:view3D>
      <c:rotX val="15"/>
      <c:rotY val="20"/>
      <c:depthPercent val="100"/>
      <c:rAngAx val="0"/>
      <c:perspective val="30"/>
    </c:view3D>
    <c:floor>
      <c:thickness val="0"/>
      <c:spPr>
        <a:noFill/>
        <a:ln w="9525">
          <a:noFill/>
        </a:ln>
      </c:spPr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strRef>
              <c:f>Hoja4!$G$68</c:f>
              <c:strCache>
                <c:ptCount val="1"/>
                <c:pt idx="0">
                  <c:v>Mortalidad Materna por 100.000 nacidos vivos.</c:v>
                </c:pt>
              </c:strCache>
            </c:strRef>
          </c:tx>
          <c:spPr>
            <a:solidFill>
              <a:srgbClr val="FF3399"/>
            </a:solidFill>
          </c:spPr>
          <c:dLbls>
            <c:dLbl>
              <c:idx val="0"/>
              <c:layout>
                <c:manualLayout>
                  <c:x val="-2.3852116875372802E-2"/>
                  <c:y val="-5.0847435007147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1466905187835492E-2"/>
                  <c:y val="-6.7796580009529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852116875373863E-3"/>
                  <c:y val="-5.0847435007147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Hoja4!$H$67:$J$67</c:f>
              <c:numCache>
                <c:formatCode>General</c:formatCode>
                <c:ptCount val="3"/>
              </c:numCache>
            </c:numRef>
          </c:cat>
          <c:val>
            <c:numRef>
              <c:f>Hoja4!$H$68:$J$68</c:f>
              <c:numCache>
                <c:formatCode>0.0</c:formatCode>
                <c:ptCount val="3"/>
                <c:pt idx="0" formatCode="General">
                  <c:v>48.5</c:v>
                </c:pt>
                <c:pt idx="1">
                  <c:v>62</c:v>
                </c:pt>
                <c:pt idx="2">
                  <c:v>56.7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38272"/>
        <c:axId val="115639808"/>
        <c:axId val="115543552"/>
      </c:line3DChart>
      <c:catAx>
        <c:axId val="1156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639808"/>
        <c:crosses val="autoZero"/>
        <c:auto val="1"/>
        <c:lblAlgn val="ctr"/>
        <c:lblOffset val="100"/>
        <c:noMultiLvlLbl val="0"/>
      </c:catAx>
      <c:valAx>
        <c:axId val="115639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5638272"/>
        <c:crosses val="autoZero"/>
        <c:crossBetween val="between"/>
      </c:valAx>
      <c:serAx>
        <c:axId val="115543552"/>
        <c:scaling>
          <c:orientation val="minMax"/>
        </c:scaling>
        <c:delete val="1"/>
        <c:axPos val="b"/>
        <c:majorTickMark val="out"/>
        <c:minorTickMark val="none"/>
        <c:tickLblPos val="none"/>
        <c:crossAx val="11563980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018442888953238"/>
          <c:y val="0.26274610426663703"/>
          <c:w val="0.62167813314428666"/>
          <c:h val="0.474511621138257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defuncionesinfantiles!#REF!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defuncionesinfantiles!#REF!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4590302124649"/>
          <c:y val="5.1400554097404488E-2"/>
          <c:w val="0.74126424890319365"/>
          <c:h val="0.67099883347916101"/>
        </c:manualLayout>
      </c:layout>
      <c:bar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 prst="angle"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Hoja1!$C$45:$H$46</c:f>
              <c:multiLvlStrCache>
                <c:ptCount val="6"/>
                <c:lvl>
                  <c:pt idx="0">
                    <c:v>Urbana</c:v>
                  </c:pt>
                  <c:pt idx="1">
                    <c:v>Rural</c:v>
                  </c:pt>
                  <c:pt idx="2">
                    <c:v>Urbana</c:v>
                  </c:pt>
                  <c:pt idx="3">
                    <c:v>Rural</c:v>
                  </c:pt>
                  <c:pt idx="4">
                    <c:v>Urbana</c:v>
                  </c:pt>
                  <c:pt idx="5">
                    <c:v>Rural</c:v>
                  </c:pt>
                </c:lvl>
                <c:lvl>
                  <c:pt idx="0">
                    <c:v>2003</c:v>
                  </c:pt>
                  <c:pt idx="2">
                    <c:v>2004</c:v>
                  </c:pt>
                  <c:pt idx="4">
                    <c:v>2005</c:v>
                  </c:pt>
                </c:lvl>
              </c:multiLvlStrCache>
            </c:multiLvlStrRef>
          </c:cat>
          <c:val>
            <c:numRef>
              <c:f>Hoja1!$C$47:$H$47</c:f>
              <c:numCache>
                <c:formatCode>#,##0</c:formatCode>
                <c:ptCount val="6"/>
                <c:pt idx="0">
                  <c:v>3085</c:v>
                </c:pt>
                <c:pt idx="1">
                  <c:v>900</c:v>
                </c:pt>
                <c:pt idx="2">
                  <c:v>3121</c:v>
                </c:pt>
                <c:pt idx="3">
                  <c:v>821</c:v>
                </c:pt>
                <c:pt idx="4">
                  <c:v>2936</c:v>
                </c:pt>
                <c:pt idx="5">
                  <c:v>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69632"/>
        <c:axId val="113671168"/>
      </c:barChart>
      <c:catAx>
        <c:axId val="1136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3671168"/>
        <c:crosses val="autoZero"/>
        <c:auto val="1"/>
        <c:lblAlgn val="ctr"/>
        <c:lblOffset val="100"/>
        <c:noMultiLvlLbl val="0"/>
      </c:catAx>
      <c:valAx>
        <c:axId val="11367116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366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2">
        <a:lumMod val="40000"/>
        <a:lumOff val="60000"/>
      </a:schemeClr>
    </a:solidFill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871869269589182"/>
          <c:y val="0.14707544171108142"/>
          <c:w val="0.46625371146930583"/>
          <c:h val="0.788191650938097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'Defun. causas de muerte '!$D$30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'Defun. causas de muerte '!$C$31:$C$41</c:f>
              <c:strCache>
                <c:ptCount val="11"/>
                <c:pt idx="0">
                  <c:v>Agresiones (homicidios)</c:v>
                </c:pt>
                <c:pt idx="1">
                  <c:v>Ciertas afecciones originadas en el período prenatal</c:v>
                </c:pt>
                <c:pt idx="2">
                  <c:v>Insuficiencia cardíaca</c:v>
                </c:pt>
                <c:pt idx="3">
                  <c:v>Cirrosis y otras enfermedades del hígado</c:v>
                </c:pt>
                <c:pt idx="4">
                  <c:v>Enfermedades isquémicas del corazón</c:v>
                </c:pt>
                <c:pt idx="5">
                  <c:v>Accidentes de transporte terrestre</c:v>
                </c:pt>
                <c:pt idx="6">
                  <c:v>Enfermedades cerebrovasculares</c:v>
                </c:pt>
                <c:pt idx="7">
                  <c:v>Influenza y neumonía</c:v>
                </c:pt>
                <c:pt idx="8">
                  <c:v>Enfermedades hipertensivas</c:v>
                </c:pt>
                <c:pt idx="9">
                  <c:v>Diabetes Mellitus</c:v>
                </c:pt>
                <c:pt idx="10">
                  <c:v>Otras </c:v>
                </c:pt>
              </c:strCache>
            </c:strRef>
          </c:cat>
          <c:val>
            <c:numRef>
              <c:f>'Defun. causas de muerte '!$D$31:$D$41</c:f>
              <c:numCache>
                <c:formatCode>0.00%</c:formatCode>
                <c:ptCount val="11"/>
                <c:pt idx="0">
                  <c:v>0.87490165224232885</c:v>
                </c:pt>
                <c:pt idx="1">
                  <c:v>0.56043165467625899</c:v>
                </c:pt>
                <c:pt idx="2">
                  <c:v>0.50466200466200462</c:v>
                </c:pt>
                <c:pt idx="3">
                  <c:v>0.57905236907730673</c:v>
                </c:pt>
                <c:pt idx="4">
                  <c:v>0.60605030591434395</c:v>
                </c:pt>
                <c:pt idx="5">
                  <c:v>0.8037109375</c:v>
                </c:pt>
                <c:pt idx="6">
                  <c:v>0.50995234090271935</c:v>
                </c:pt>
                <c:pt idx="7">
                  <c:v>0.51773806348359563</c:v>
                </c:pt>
                <c:pt idx="8">
                  <c:v>0.50990689902124609</c:v>
                </c:pt>
                <c:pt idx="9">
                  <c:v>0.45942492012779551</c:v>
                </c:pt>
                <c:pt idx="10">
                  <c:v>0.53907173969481059</c:v>
                </c:pt>
              </c:numCache>
            </c:numRef>
          </c:val>
        </c:ser>
        <c:ser>
          <c:idx val="1"/>
          <c:order val="1"/>
          <c:tx>
            <c:strRef>
              <c:f>'Defun. causas de muerte '!$E$30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-1.8630095371359133E-3"/>
                  <c:y val="-2.99833855577730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'Defun. causas de muerte '!$C$31:$C$41</c:f>
              <c:strCache>
                <c:ptCount val="11"/>
                <c:pt idx="0">
                  <c:v>Agresiones (homicidios)</c:v>
                </c:pt>
                <c:pt idx="1">
                  <c:v>Ciertas afecciones originadas en el período prenatal</c:v>
                </c:pt>
                <c:pt idx="2">
                  <c:v>Insuficiencia cardíaca</c:v>
                </c:pt>
                <c:pt idx="3">
                  <c:v>Cirrosis y otras enfermedades del hígado</c:v>
                </c:pt>
                <c:pt idx="4">
                  <c:v>Enfermedades isquémicas del corazón</c:v>
                </c:pt>
                <c:pt idx="5">
                  <c:v>Accidentes de transporte terrestre</c:v>
                </c:pt>
                <c:pt idx="6">
                  <c:v>Enfermedades cerebrovasculares</c:v>
                </c:pt>
                <c:pt idx="7">
                  <c:v>Influenza y neumonía</c:v>
                </c:pt>
                <c:pt idx="8">
                  <c:v>Enfermedades hipertensivas</c:v>
                </c:pt>
                <c:pt idx="9">
                  <c:v>Diabetes Mellitus</c:v>
                </c:pt>
                <c:pt idx="10">
                  <c:v>Otras </c:v>
                </c:pt>
              </c:strCache>
            </c:strRef>
          </c:cat>
          <c:val>
            <c:numRef>
              <c:f>'Defun. causas de muerte '!$E$31:$E$41</c:f>
              <c:numCache>
                <c:formatCode>0.00%</c:formatCode>
                <c:ptCount val="11"/>
                <c:pt idx="0">
                  <c:v>0.12509834775767112</c:v>
                </c:pt>
                <c:pt idx="1">
                  <c:v>0.43956834532374101</c:v>
                </c:pt>
                <c:pt idx="2">
                  <c:v>0.49533799533799533</c:v>
                </c:pt>
                <c:pt idx="3">
                  <c:v>0.42094763092269327</c:v>
                </c:pt>
                <c:pt idx="4">
                  <c:v>0.393949694085656</c:v>
                </c:pt>
                <c:pt idx="5">
                  <c:v>0.1962890625</c:v>
                </c:pt>
                <c:pt idx="6">
                  <c:v>0.49004765909728065</c:v>
                </c:pt>
                <c:pt idx="7">
                  <c:v>0.48226193651640437</c:v>
                </c:pt>
                <c:pt idx="8">
                  <c:v>0.49009310097875386</c:v>
                </c:pt>
                <c:pt idx="9">
                  <c:v>0.54057507987220443</c:v>
                </c:pt>
                <c:pt idx="10">
                  <c:v>0.46092826030518935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overlap val="100"/>
        <c:axId val="113768320"/>
        <c:axId val="113769856"/>
      </c:barChart>
      <c:catAx>
        <c:axId val="113768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113769856"/>
        <c:crosses val="autoZero"/>
        <c:auto val="1"/>
        <c:lblAlgn val="ctr"/>
        <c:lblOffset val="100"/>
        <c:noMultiLvlLbl val="0"/>
      </c:catAx>
      <c:valAx>
        <c:axId val="113769856"/>
        <c:scaling>
          <c:orientation val="minMax"/>
          <c:max val="1"/>
        </c:scaling>
        <c:delete val="0"/>
        <c:axPos val="b"/>
        <c:numFmt formatCode="0.00%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11376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9307372440938896"/>
          <c:y val="1.0430936385016619E-2"/>
          <c:w val="0.28889384603104712"/>
          <c:h val="6.1793793633109342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6.2021912390483594E-3"/>
                  <c:y val="-4.6224967087459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830677346677199E-3"/>
                  <c:y val="-3.23574769612216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163944230287067E-2"/>
                  <c:y val="-4.6224967087459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2021912390483706E-3"/>
                  <c:y val="-2.77349802524756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4808764956193484E-3"/>
                  <c:y val="-3.6979973669967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2.3112483543729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2.773498025247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4808764956193484E-3"/>
                  <c:y val="-3.23574769612216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6.2021912390483706E-3"/>
                  <c:y val="-3.6979973669967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08764956193484E-3"/>
                  <c:y val="-2.773498025247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021912390483706E-3"/>
                  <c:y val="-3.23574769612216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'Defunciones '!$B$182:$B$192</c:f>
              <c:numCache>
                <c:formatCode>0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 formatCode="General">
                  <c:v>2007</c:v>
                </c:pt>
                <c:pt idx="5" formatCode="General">
                  <c:v>2008</c:v>
                </c:pt>
                <c:pt idx="6" formatCode="General">
                  <c:v>2009</c:v>
                </c:pt>
                <c:pt idx="7" formatCode="General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</c:numCache>
            </c:numRef>
          </c:cat>
          <c:val>
            <c:numRef>
              <c:f>'Defunciones '!$D$182:$D$192</c:f>
              <c:numCache>
                <c:formatCode>0.00</c:formatCode>
                <c:ptCount val="11"/>
                <c:pt idx="0">
                  <c:v>11.34</c:v>
                </c:pt>
                <c:pt idx="1">
                  <c:v>11.25</c:v>
                </c:pt>
                <c:pt idx="2">
                  <c:v>10.64</c:v>
                </c:pt>
                <c:pt idx="3">
                  <c:v>10.67</c:v>
                </c:pt>
                <c:pt idx="4">
                  <c:v>10.17</c:v>
                </c:pt>
                <c:pt idx="5">
                  <c:v>9.77</c:v>
                </c:pt>
                <c:pt idx="6">
                  <c:v>9.5</c:v>
                </c:pt>
                <c:pt idx="7">
                  <c:v>9.32</c:v>
                </c:pt>
                <c:pt idx="8">
                  <c:v>8.9</c:v>
                </c:pt>
                <c:pt idx="9">
                  <c:v>8.82</c:v>
                </c:pt>
                <c:pt idx="10">
                  <c:v>8.64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48672"/>
        <c:axId val="102350208"/>
      </c:lineChart>
      <c:catAx>
        <c:axId val="1023486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02350208"/>
        <c:crosses val="autoZero"/>
        <c:auto val="1"/>
        <c:lblAlgn val="ctr"/>
        <c:lblOffset val="100"/>
        <c:noMultiLvlLbl val="0"/>
      </c:catAx>
      <c:valAx>
        <c:axId val="102350208"/>
        <c:scaling>
          <c:orientation val="minMax"/>
          <c:min val="6.0000000000000012E-2"/>
        </c:scaling>
        <c:delete val="0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1023486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4885258973716078E-2"/>
                  <c:y val="-5.09259259259259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39,28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2327888460574135E-2"/>
                  <c:y val="-4.1666666666666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36,83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2404382478096741E-2"/>
                  <c:y val="-3.70370370370370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40,95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530079699622506E-2"/>
                  <c:y val="-3.70370370370370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38,78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163944230287067E-2"/>
                  <c:y val="-4.1666666666666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50,70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356832670838381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4808764956193483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4808764956193483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6.2021912390483706E-3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7.4426294868580453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'Defunciones '!$B$182:$B$192</c:f>
              <c:numCache>
                <c:formatCode>0</c:formatCode>
                <c:ptCount val="1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 formatCode="General">
                  <c:v>2007</c:v>
                </c:pt>
                <c:pt idx="5" formatCode="General">
                  <c:v>2008</c:v>
                </c:pt>
                <c:pt idx="6" formatCode="General">
                  <c:v>2009</c:v>
                </c:pt>
                <c:pt idx="7" formatCode="General">
                  <c:v>2010</c:v>
                </c:pt>
                <c:pt idx="8" formatCode="General">
                  <c:v>2011</c:v>
                </c:pt>
                <c:pt idx="9" formatCode="General">
                  <c:v>2012</c:v>
                </c:pt>
                <c:pt idx="10" formatCode="General">
                  <c:v>2013</c:v>
                </c:pt>
              </c:numCache>
            </c:numRef>
          </c:cat>
          <c:val>
            <c:numRef>
              <c:f>'Defunciones '!$E$182:$E$192</c:f>
              <c:numCache>
                <c:formatCode>0.00</c:formatCode>
                <c:ptCount val="11"/>
                <c:pt idx="0">
                  <c:v>39.28</c:v>
                </c:pt>
                <c:pt idx="1">
                  <c:v>36.83</c:v>
                </c:pt>
                <c:pt idx="2">
                  <c:v>40.950000000000003</c:v>
                </c:pt>
                <c:pt idx="3">
                  <c:v>38.78</c:v>
                </c:pt>
                <c:pt idx="4">
                  <c:v>50.7</c:v>
                </c:pt>
                <c:pt idx="5">
                  <c:v>47.68</c:v>
                </c:pt>
                <c:pt idx="6">
                  <c:v>60.28</c:v>
                </c:pt>
                <c:pt idx="7">
                  <c:v>59.040000000000006</c:v>
                </c:pt>
                <c:pt idx="8">
                  <c:v>70.44</c:v>
                </c:pt>
                <c:pt idx="9">
                  <c:v>59.9</c:v>
                </c:pt>
                <c:pt idx="10">
                  <c:v>45.71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159168"/>
        <c:axId val="113165056"/>
      </c:lineChart>
      <c:catAx>
        <c:axId val="1131591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3165056"/>
        <c:crosses val="autoZero"/>
        <c:auto val="1"/>
        <c:lblAlgn val="ctr"/>
        <c:lblOffset val="100"/>
        <c:noMultiLvlLbl val="0"/>
      </c:catAx>
      <c:valAx>
        <c:axId val="1131650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1131591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C"/>
              <a:t>Defunciones Generales, por Grupos de Edad y Sexo 2003</a:t>
            </a:r>
          </a:p>
        </c:rich>
      </c:tx>
      <c:layout>
        <c:manualLayout>
          <c:xMode val="edge"/>
          <c:yMode val="edge"/>
          <c:x val="0.13520408163265321"/>
          <c:y val="3.3333333333333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73469387755102E-2"/>
          <c:y val="0.23055618097922481"/>
          <c:w val="0.7525510204081679"/>
          <c:h val="0.65555733386863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'Hoja 2'!$J$8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cat>
            <c:strRef>
              <c:f>'Hoja 2'!$I$9:$I$25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2'!$J$9:$J$25</c:f>
              <c:numCache>
                <c:formatCode>0.0%</c:formatCode>
                <c:ptCount val="17"/>
                <c:pt idx="0">
                  <c:v>5.9621456998187626E-2</c:v>
                </c:pt>
                <c:pt idx="1">
                  <c:v>6.8944900132658212E-3</c:v>
                </c:pt>
                <c:pt idx="2">
                  <c:v>7.8100184974122305E-3</c:v>
                </c:pt>
                <c:pt idx="3">
                  <c:v>1.5078193606248015E-2</c:v>
                </c:pt>
                <c:pt idx="4">
                  <c:v>2.4009267390370136E-2</c:v>
                </c:pt>
                <c:pt idx="5">
                  <c:v>2.2813475084546252E-2</c:v>
                </c:pt>
                <c:pt idx="6">
                  <c:v>2.120662917359541E-2</c:v>
                </c:pt>
                <c:pt idx="7">
                  <c:v>2.090768109713944E-2</c:v>
                </c:pt>
                <c:pt idx="8">
                  <c:v>2.4009267390370136E-2</c:v>
                </c:pt>
                <c:pt idx="9">
                  <c:v>2.5429270753535994E-2</c:v>
                </c:pt>
                <c:pt idx="10">
                  <c:v>2.7746118346069767E-2</c:v>
                </c:pt>
                <c:pt idx="11">
                  <c:v>2.94463855309131E-2</c:v>
                </c:pt>
                <c:pt idx="12">
                  <c:v>3.288428841015676E-2</c:v>
                </c:pt>
                <c:pt idx="13">
                  <c:v>3.8041142729022252E-2</c:v>
                </c:pt>
                <c:pt idx="14">
                  <c:v>4.5533528895200015E-2</c:v>
                </c:pt>
                <c:pt idx="15">
                  <c:v>4.7775639468619797E-2</c:v>
                </c:pt>
                <c:pt idx="16">
                  <c:v>0.11746790979241793</c:v>
                </c:pt>
              </c:numCache>
            </c:numRef>
          </c:val>
        </c:ser>
        <c:ser>
          <c:idx val="1"/>
          <c:order val="1"/>
          <c:tx>
            <c:strRef>
              <c:f>'Hoja 2'!$L$8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'Hoja 2'!$I$9:$I$25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2'!$L$9:$L$25</c:f>
              <c:numCache>
                <c:formatCode>0.0%</c:formatCode>
                <c:ptCount val="17"/>
                <c:pt idx="0">
                  <c:v>-4.8466956895424226E-2</c:v>
                </c:pt>
                <c:pt idx="1">
                  <c:v>-5.0260645354160052E-3</c:v>
                </c:pt>
                <c:pt idx="2">
                  <c:v>-5.7547504717774334E-3</c:v>
                </c:pt>
                <c:pt idx="3">
                  <c:v>-8.8750210197866258E-3</c:v>
                </c:pt>
                <c:pt idx="4">
                  <c:v>-8.407914650324172E-3</c:v>
                </c:pt>
                <c:pt idx="5">
                  <c:v>-8.4826516694381637E-3</c:v>
                </c:pt>
                <c:pt idx="6">
                  <c:v>-8.7068627267801423E-3</c:v>
                </c:pt>
                <c:pt idx="7">
                  <c:v>-9.6223912109265515E-3</c:v>
                </c:pt>
                <c:pt idx="8">
                  <c:v>-1.2948188561499225E-2</c:v>
                </c:pt>
                <c:pt idx="9">
                  <c:v>-1.5377141682703986E-2</c:v>
                </c:pt>
                <c:pt idx="10">
                  <c:v>-1.7152145886661311E-2</c:v>
                </c:pt>
                <c:pt idx="11">
                  <c:v>-2.0403206218119991E-2</c:v>
                </c:pt>
                <c:pt idx="12">
                  <c:v>-2.283215933932475E-2</c:v>
                </c:pt>
                <c:pt idx="13">
                  <c:v>-2.782085536518376E-2</c:v>
                </c:pt>
                <c:pt idx="14">
                  <c:v>-3.5294557276583025E-2</c:v>
                </c:pt>
                <c:pt idx="15">
                  <c:v>-3.9199566525289137E-2</c:v>
                </c:pt>
                <c:pt idx="16">
                  <c:v>-0.13788980026531641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2942080"/>
        <c:axId val="112943872"/>
      </c:barChart>
      <c:catAx>
        <c:axId val="112942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29438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943872"/>
        <c:scaling>
          <c:orientation val="minMax"/>
        </c:scaling>
        <c:delete val="0"/>
        <c:axPos val="b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2942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295918367347038"/>
          <c:y val="0.16388888888888889"/>
          <c:w val="0.50000000000000022"/>
          <c:h val="3.888888888888889E-2"/>
        </c:manualLayout>
      </c:layout>
      <c:overlay val="0"/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 alignWithMargins="0"/>
    <c:pageMargins b="1" l="0.75000000000000422" r="0.75000000000000422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Defunciones Generales, por Grupos de Edad y Sexo  2004</a:t>
            </a:r>
          </a:p>
        </c:rich>
      </c:tx>
      <c:layout>
        <c:manualLayout>
          <c:xMode val="edge"/>
          <c:yMode val="edge"/>
          <c:x val="0.13520408163265321"/>
          <c:y val="3.29670329670329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79591836734734E-2"/>
          <c:y val="0.23626405319590069"/>
          <c:w val="0.79591836734693466"/>
          <c:h val="0.637363492342425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'Hoja 2'!$J$30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cat>
            <c:strRef>
              <c:f>'Hoja 2'!$I$31:$I$47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2'!$J$31:$J$47</c:f>
              <c:numCache>
                <c:formatCode>0.0%</c:formatCode>
                <c:ptCount val="17"/>
                <c:pt idx="0">
                  <c:v>5.7117798607685143E-2</c:v>
                </c:pt>
                <c:pt idx="1">
                  <c:v>7.4183705165451587E-3</c:v>
                </c:pt>
                <c:pt idx="2">
                  <c:v>6.9798461510350998E-3</c:v>
                </c:pt>
                <c:pt idx="3">
                  <c:v>1.458093515320945E-2</c:v>
                </c:pt>
                <c:pt idx="4">
                  <c:v>2.38082186774836E-2</c:v>
                </c:pt>
                <c:pt idx="5">
                  <c:v>2.3369694311973541E-2</c:v>
                </c:pt>
                <c:pt idx="6">
                  <c:v>2.3113888432092673E-2</c:v>
                </c:pt>
                <c:pt idx="7">
                  <c:v>2.1304975424363683E-2</c:v>
                </c:pt>
                <c:pt idx="8">
                  <c:v>2.2529189278079263E-2</c:v>
                </c:pt>
                <c:pt idx="9">
                  <c:v>2.5525772442397999E-2</c:v>
                </c:pt>
                <c:pt idx="10">
                  <c:v>2.755394763288202E-2</c:v>
                </c:pt>
                <c:pt idx="11">
                  <c:v>2.8814705183723439E-2</c:v>
                </c:pt>
                <c:pt idx="12">
                  <c:v>3.2706608927625211E-2</c:v>
                </c:pt>
                <c:pt idx="13">
                  <c:v>3.7658279888176285E-2</c:v>
                </c:pt>
                <c:pt idx="14">
                  <c:v>4.6172961318496596E-2</c:v>
                </c:pt>
                <c:pt idx="15">
                  <c:v>4.9059913391437809E-2</c:v>
                </c:pt>
                <c:pt idx="16">
                  <c:v>0.12337152149682984</c:v>
                </c:pt>
              </c:numCache>
            </c:numRef>
          </c:val>
        </c:ser>
        <c:ser>
          <c:idx val="1"/>
          <c:order val="1"/>
          <c:tx>
            <c:strRef>
              <c:f>'Hoja 2'!$L$30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'Hoja 2'!$I$31:$I$47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2'!$L$31:$L$47</c:f>
              <c:numCache>
                <c:formatCode>0.0%</c:formatCode>
                <c:ptCount val="17"/>
                <c:pt idx="0">
                  <c:v>-4.4053426885197977E-2</c:v>
                </c:pt>
                <c:pt idx="1">
                  <c:v>-4.6227776864185346E-3</c:v>
                </c:pt>
                <c:pt idx="2">
                  <c:v>-5.2257486889948652E-3</c:v>
                </c:pt>
                <c:pt idx="3">
                  <c:v>-8.496409581757387E-3</c:v>
                </c:pt>
                <c:pt idx="4">
                  <c:v>-9.3917301613404228E-3</c:v>
                </c:pt>
                <c:pt idx="5">
                  <c:v>-7.7838074878035408E-3</c:v>
                </c:pt>
                <c:pt idx="6">
                  <c:v>-8.4050503389427912E-3</c:v>
                </c:pt>
                <c:pt idx="7">
                  <c:v>-9.6475360412212902E-3</c:v>
                </c:pt>
                <c:pt idx="8">
                  <c:v>-1.2004604505837856E-2</c:v>
                </c:pt>
                <c:pt idx="9">
                  <c:v>-1.4361672970454421E-2</c:v>
                </c:pt>
                <c:pt idx="10">
                  <c:v>-1.7650605711779861E-2</c:v>
                </c:pt>
                <c:pt idx="11">
                  <c:v>-2.0756819967476109E-2</c:v>
                </c:pt>
                <c:pt idx="12">
                  <c:v>-2.4100568254490307E-2</c:v>
                </c:pt>
                <c:pt idx="13">
                  <c:v>-2.755394763288202E-2</c:v>
                </c:pt>
                <c:pt idx="14">
                  <c:v>-3.3656745052897001E-2</c:v>
                </c:pt>
                <c:pt idx="15">
                  <c:v>-3.9649911381534467E-2</c:v>
                </c:pt>
                <c:pt idx="16">
                  <c:v>-0.14058360284309965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2969216"/>
        <c:axId val="112970752"/>
      </c:barChart>
      <c:catAx>
        <c:axId val="112969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29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970752"/>
        <c:scaling>
          <c:orientation val="minMax"/>
        </c:scaling>
        <c:delete val="0"/>
        <c:axPos val="b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2969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9846938775510357"/>
          <c:y val="0.16208791208791209"/>
          <c:w val="0.70408163265306711"/>
          <c:h val="0.22802197802197802"/>
        </c:manualLayout>
      </c:layout>
      <c:overlay val="0"/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 alignWithMargins="0"/>
    <c:pageMargins b="1" l="0.75000000000000422" r="0.750000000000004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Defunciones Generales, por Grupos de Edad y Sexo  2005</a:t>
            </a:r>
          </a:p>
        </c:rich>
      </c:tx>
      <c:layout>
        <c:manualLayout>
          <c:xMode val="edge"/>
          <c:yMode val="edge"/>
          <c:x val="0.13520408163265321"/>
          <c:y val="3.34190231362467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79591836734734E-2"/>
          <c:y val="0.2236503856041131"/>
          <c:w val="0.79591836734693466"/>
          <c:h val="0.658097686375327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'Hoja 2'!$J$52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cat>
            <c:strRef>
              <c:f>'Hoja 2'!$I$53:$I$69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2'!$J$53:$J$69</c:f>
              <c:numCache>
                <c:formatCode>0.0%</c:formatCode>
                <c:ptCount val="17"/>
                <c:pt idx="0">
                  <c:v>5.1315442146942364E-2</c:v>
                </c:pt>
                <c:pt idx="1">
                  <c:v>6.5992080950285966E-3</c:v>
                </c:pt>
                <c:pt idx="2">
                  <c:v>7.0215574131104264E-3</c:v>
                </c:pt>
                <c:pt idx="3">
                  <c:v>1.4940607127144742E-2</c:v>
                </c:pt>
                <c:pt idx="4">
                  <c:v>2.616805983282006E-2</c:v>
                </c:pt>
                <c:pt idx="5">
                  <c:v>2.5094588649362076E-2</c:v>
                </c:pt>
                <c:pt idx="6">
                  <c:v>2.2859656841179059E-2</c:v>
                </c:pt>
                <c:pt idx="7">
                  <c:v>2.2243730752309721E-2</c:v>
                </c:pt>
                <c:pt idx="8">
                  <c:v>2.3422789265288166E-2</c:v>
                </c:pt>
                <c:pt idx="9">
                  <c:v>2.4689837219533654E-2</c:v>
                </c:pt>
                <c:pt idx="10">
                  <c:v>2.8350197976242851E-2</c:v>
                </c:pt>
                <c:pt idx="11">
                  <c:v>2.9370875494940607E-2</c:v>
                </c:pt>
                <c:pt idx="12">
                  <c:v>3.3664760228772544E-2</c:v>
                </c:pt>
                <c:pt idx="13">
                  <c:v>3.6990761108666961E-2</c:v>
                </c:pt>
                <c:pt idx="14">
                  <c:v>4.5068191816981962E-2</c:v>
                </c:pt>
                <c:pt idx="15">
                  <c:v>5.0822701275846899E-2</c:v>
                </c:pt>
                <c:pt idx="16">
                  <c:v>0.12473383194016718</c:v>
                </c:pt>
              </c:numCache>
            </c:numRef>
          </c:val>
        </c:ser>
        <c:ser>
          <c:idx val="1"/>
          <c:order val="1"/>
          <c:tx>
            <c:strRef>
              <c:f>'Hoja 2'!$L$52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cat>
            <c:strRef>
              <c:f>'Hoja 2'!$I$53:$I$69</c:f>
              <c:strCache>
                <c:ptCount val="17"/>
                <c:pt idx="0">
                  <c:v>0 a 4</c:v>
                </c:pt>
                <c:pt idx="1">
                  <c:v>5 a 9</c:v>
                </c:pt>
                <c:pt idx="2">
                  <c:v>10 a 14</c:v>
                </c:pt>
                <c:pt idx="3">
                  <c:v>15 a 19 </c:v>
                </c:pt>
                <c:pt idx="4">
                  <c:v>20 a 24</c:v>
                </c:pt>
                <c:pt idx="5">
                  <c:v>25 a 29</c:v>
                </c:pt>
                <c:pt idx="6">
                  <c:v>30 a 34</c:v>
                </c:pt>
                <c:pt idx="7">
                  <c:v>35 a 39</c:v>
                </c:pt>
                <c:pt idx="8">
                  <c:v>40 a 44</c:v>
                </c:pt>
                <c:pt idx="9">
                  <c:v>45 a 49</c:v>
                </c:pt>
                <c:pt idx="10">
                  <c:v>50 a 54</c:v>
                </c:pt>
                <c:pt idx="11">
                  <c:v>55 a 59</c:v>
                </c:pt>
                <c:pt idx="12">
                  <c:v>60 a 64</c:v>
                </c:pt>
                <c:pt idx="13">
                  <c:v>65 a 69</c:v>
                </c:pt>
                <c:pt idx="14">
                  <c:v>70 a 74</c:v>
                </c:pt>
                <c:pt idx="15">
                  <c:v>75 a 79</c:v>
                </c:pt>
                <c:pt idx="16">
                  <c:v>80 y más</c:v>
                </c:pt>
              </c:strCache>
            </c:strRef>
          </c:cat>
          <c:val>
            <c:numRef>
              <c:f>'Hoja 2'!$L$53:$L$69</c:f>
              <c:numCache>
                <c:formatCode>0.0%</c:formatCode>
                <c:ptCount val="17"/>
                <c:pt idx="0">
                  <c:v>-3.9278486581610206E-2</c:v>
                </c:pt>
                <c:pt idx="1">
                  <c:v>-4.8922129344478663E-3</c:v>
                </c:pt>
                <c:pt idx="2">
                  <c:v>-4.645842498900132E-3</c:v>
                </c:pt>
                <c:pt idx="3">
                  <c:v>-7.8662560492740868E-3</c:v>
                </c:pt>
                <c:pt idx="4">
                  <c:v>-8.2182138143422796E-3</c:v>
                </c:pt>
                <c:pt idx="5">
                  <c:v>-8.1654201495820495E-3</c:v>
                </c:pt>
                <c:pt idx="6">
                  <c:v>-7.9718433787945454E-3</c:v>
                </c:pt>
                <c:pt idx="7">
                  <c:v>-9.7140343158820947E-3</c:v>
                </c:pt>
                <c:pt idx="8">
                  <c:v>-1.24769027716674E-2</c:v>
                </c:pt>
                <c:pt idx="9">
                  <c:v>-1.5433347998240211E-2</c:v>
                </c:pt>
                <c:pt idx="10">
                  <c:v>-1.6841179058512977E-2</c:v>
                </c:pt>
                <c:pt idx="11">
                  <c:v>-2.1610206775186977E-2</c:v>
                </c:pt>
                <c:pt idx="12">
                  <c:v>-2.2982842058952926E-2</c:v>
                </c:pt>
                <c:pt idx="13">
                  <c:v>-2.7769467663880335E-2</c:v>
                </c:pt>
                <c:pt idx="14">
                  <c:v>-3.3770347558293008E-2</c:v>
                </c:pt>
                <c:pt idx="15">
                  <c:v>-4.2023757149142103E-2</c:v>
                </c:pt>
                <c:pt idx="16">
                  <c:v>-0.14212054553453585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3090560"/>
        <c:axId val="113092096"/>
      </c:barChart>
      <c:catAx>
        <c:axId val="113090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309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92096"/>
        <c:scaling>
          <c:orientation val="minMax"/>
        </c:scaling>
        <c:delete val="0"/>
        <c:axPos val="b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113090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4438775510204367"/>
          <c:y val="0.15424164524421594"/>
          <c:w val="0.72959183673469785"/>
          <c:h val="0.21593830334190375"/>
        </c:manualLayout>
      </c:layout>
      <c:overlay val="0"/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 alignWithMargins="0"/>
    <c:pageMargins b="1" l="0.75000000000000422" r="0.75000000000000422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1"/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9.0%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6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7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8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9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endParaRPr lang="es-EC" sz="1000" b="1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10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FFFFFF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55.6%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explosion val="25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41575798960089"/>
          <c:y val="7.3209162107748568E-2"/>
          <c:w val="0.51095348853750999"/>
          <c:h val="0.75719613361583382"/>
        </c:manualLayout>
      </c:layout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7.3%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377262801499406E-2"/>
                  <c:y val="-7.162297483898913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6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7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4.2%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8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9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10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11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s-EC" sz="1000" b="1" i="0" u="none" strike="noStrike" baseline="0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t>54.8%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explosion val="25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accent2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0</xdr:rowOff>
    </xdr:from>
    <xdr:to>
      <xdr:col>6</xdr:col>
      <xdr:colOff>76199</xdr:colOff>
      <xdr:row>3</xdr:row>
      <xdr:rowOff>57150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49" y="0"/>
          <a:ext cx="52673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171449</xdr:colOff>
      <xdr:row>5</xdr:row>
      <xdr:rowOff>0</xdr:rowOff>
    </xdr:from>
    <xdr:to>
      <xdr:col>7</xdr:col>
      <xdr:colOff>66674</xdr:colOff>
      <xdr:row>10</xdr:row>
      <xdr:rowOff>28575</xdr:rowOff>
    </xdr:to>
    <xdr:sp macro="" textlink="">
      <xdr:nvSpPr>
        <xdr:cNvPr id="3" name="2 Rectángulo redondeado"/>
        <xdr:cNvSpPr/>
      </xdr:nvSpPr>
      <xdr:spPr>
        <a:xfrm>
          <a:off x="171449" y="914400"/>
          <a:ext cx="6124575" cy="981075"/>
        </a:xfrm>
        <a:prstGeom prst="roundRect">
          <a:avLst/>
        </a:prstGeom>
        <a:noFill/>
        <a:ln w="15875">
          <a:solidFill>
            <a:schemeClr val="accent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Número de Defunciones por Sexo, según Principales Causas de Muerte, a nivel Nacional. 2010</a:t>
          </a:r>
        </a:p>
      </xdr:txBody>
    </xdr:sp>
    <xdr:clientData/>
  </xdr:twoCellAnchor>
  <xdr:twoCellAnchor>
    <xdr:from>
      <xdr:col>0</xdr:col>
      <xdr:colOff>133350</xdr:colOff>
      <xdr:row>49</xdr:row>
      <xdr:rowOff>66675</xdr:rowOff>
    </xdr:from>
    <xdr:to>
      <xdr:col>7</xdr:col>
      <xdr:colOff>9525</xdr:colOff>
      <xdr:row>74</xdr:row>
      <xdr:rowOff>133350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17</xdr:col>
      <xdr:colOff>104775</xdr:colOff>
      <xdr:row>0</xdr:row>
      <xdr:rowOff>190500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90500"/>
          <a:ext cx="93345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142874</xdr:colOff>
      <xdr:row>0</xdr:row>
      <xdr:rowOff>0</xdr:rowOff>
    </xdr:from>
    <xdr:to>
      <xdr:col>13</xdr:col>
      <xdr:colOff>9524</xdr:colOff>
      <xdr:row>0</xdr:row>
      <xdr:rowOff>762000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142874" y="0"/>
          <a:ext cx="7439025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628650</xdr:colOff>
      <xdr:row>51</xdr:row>
      <xdr:rowOff>57150</xdr:rowOff>
    </xdr:from>
    <xdr:to>
      <xdr:col>38</xdr:col>
      <xdr:colOff>609600</xdr:colOff>
      <xdr:row>52</xdr:row>
      <xdr:rowOff>133350</xdr:rowOff>
    </xdr:to>
    <xdr:sp macro="" textlink="">
      <xdr:nvSpPr>
        <xdr:cNvPr id="4" name="3 Rectángulo"/>
        <xdr:cNvSpPr/>
      </xdr:nvSpPr>
      <xdr:spPr bwMode="auto">
        <a:xfrm>
          <a:off x="18897600" y="14382750"/>
          <a:ext cx="742950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EC" sz="1100"/>
        </a:p>
      </xdr:txBody>
    </xdr:sp>
    <xdr:clientData/>
  </xdr:twoCellAnchor>
  <xdr:twoCellAnchor>
    <xdr:from>
      <xdr:col>1</xdr:col>
      <xdr:colOff>114300</xdr:colOff>
      <xdr:row>16</xdr:row>
      <xdr:rowOff>133350</xdr:rowOff>
    </xdr:from>
    <xdr:to>
      <xdr:col>22</xdr:col>
      <xdr:colOff>266700</xdr:colOff>
      <xdr:row>31</xdr:row>
      <xdr:rowOff>19050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35</xdr:row>
      <xdr:rowOff>19050</xdr:rowOff>
    </xdr:from>
    <xdr:to>
      <xdr:col>22</xdr:col>
      <xdr:colOff>285750</xdr:colOff>
      <xdr:row>49</xdr:row>
      <xdr:rowOff>152400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119062</xdr:colOff>
      <xdr:row>53</xdr:row>
      <xdr:rowOff>76200</xdr:rowOff>
    </xdr:from>
    <xdr:to>
      <xdr:col>21</xdr:col>
      <xdr:colOff>342900</xdr:colOff>
      <xdr:row>67</xdr:row>
      <xdr:rowOff>152400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24</xdr:col>
      <xdr:colOff>9525</xdr:colOff>
      <xdr:row>5</xdr:row>
      <xdr:rowOff>38100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b="92715"/>
        <a:stretch/>
      </xdr:blipFill>
      <xdr:spPr>
        <a:xfrm>
          <a:off x="123825" y="0"/>
          <a:ext cx="11487150" cy="847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6</xdr:row>
      <xdr:rowOff>38100</xdr:rowOff>
    </xdr:from>
    <xdr:to>
      <xdr:col>7</xdr:col>
      <xdr:colOff>19050</xdr:colOff>
      <xdr:row>27</xdr:row>
      <xdr:rowOff>28575</xdr:rowOff>
    </xdr:to>
    <xdr:graphicFrame macro="">
      <xdr:nvGraphicFramePr>
        <xdr:cNvPr id="1353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27</xdr:row>
      <xdr:rowOff>95250</xdr:rowOff>
    </xdr:from>
    <xdr:to>
      <xdr:col>6</xdr:col>
      <xdr:colOff>590550</xdr:colOff>
      <xdr:row>48</xdr:row>
      <xdr:rowOff>104775</xdr:rowOff>
    </xdr:to>
    <xdr:graphicFrame macro="">
      <xdr:nvGraphicFramePr>
        <xdr:cNvPr id="1353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57150</xdr:colOff>
      <xdr:row>50</xdr:row>
      <xdr:rowOff>47625</xdr:rowOff>
    </xdr:from>
    <xdr:to>
      <xdr:col>6</xdr:col>
      <xdr:colOff>619125</xdr:colOff>
      <xdr:row>72</xdr:row>
      <xdr:rowOff>142875</xdr:rowOff>
    </xdr:to>
    <xdr:graphicFrame macro="">
      <xdr:nvGraphicFramePr>
        <xdr:cNvPr id="1353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76200</xdr:colOff>
      <xdr:row>0</xdr:row>
      <xdr:rowOff>76200</xdr:rowOff>
    </xdr:from>
    <xdr:to>
      <xdr:col>6</xdr:col>
      <xdr:colOff>447675</xdr:colOff>
      <xdr:row>3</xdr:row>
      <xdr:rowOff>123825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76200" y="76200"/>
          <a:ext cx="6257925" cy="533400"/>
        </a:xfrm>
        <a:prstGeom prst="flowChartAlternateProcess">
          <a:avLst/>
        </a:prstGeom>
        <a:solidFill>
          <a:schemeClr val="accent2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 w="114300" prst="artDeco"/>
        </a:sp3d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es-ES" sz="1400" b="1" i="0" strike="noStrike" baseline="0">
              <a:solidFill>
                <a:srgbClr val="000000"/>
              </a:solidFill>
              <a:latin typeface="+mn-lt"/>
              <a:cs typeface="Arial"/>
            </a:rPr>
            <a:t>Número de Defunciones, por Sexo según grupos de Edad. 20</a:t>
          </a:r>
          <a:r>
            <a:rPr lang="es-ES" sz="1400" b="1" i="0" strike="noStrike">
              <a:solidFill>
                <a:srgbClr val="000000"/>
              </a:solidFill>
              <a:latin typeface="+mn-lt"/>
              <a:cs typeface="Arial"/>
            </a:rPr>
            <a:t>03 - 2006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31751</xdr:colOff>
      <xdr:row>0</xdr:row>
      <xdr:rowOff>53975</xdr:rowOff>
    </xdr:from>
    <xdr:to>
      <xdr:col>10</xdr:col>
      <xdr:colOff>127001</xdr:colOff>
      <xdr:row>3</xdr:row>
      <xdr:rowOff>101600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269876" y="53975"/>
          <a:ext cx="7362825" cy="533400"/>
        </a:xfrm>
        <a:prstGeom prst="flowChartAlternateProcess">
          <a:avLst/>
        </a:prstGeom>
        <a:solidFill>
          <a:schemeClr val="accent2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 w="114300" prst="artDeco"/>
        </a:sp3d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+mn-lt"/>
              <a:cs typeface="Arial"/>
            </a:rPr>
            <a:t>Número</a:t>
          </a:r>
          <a:r>
            <a:rPr lang="es-ES" sz="1400" b="1" i="0" strike="noStrike" baseline="0">
              <a:solidFill>
                <a:srgbClr val="000000"/>
              </a:solidFill>
              <a:latin typeface="+mn-lt"/>
              <a:cs typeface="Arial"/>
            </a:rPr>
            <a:t> de Defunciones, por Sexo según Principales Causas de Muerte. 20</a:t>
          </a:r>
          <a:r>
            <a:rPr lang="es-ES" sz="1400" b="1" i="0" strike="noStrike">
              <a:solidFill>
                <a:srgbClr val="000000"/>
              </a:solidFill>
              <a:latin typeface="+mn-lt"/>
              <a:cs typeface="Arial"/>
            </a:rPr>
            <a:t>03 - 2005 </a:t>
          </a:r>
        </a:p>
      </xdr:txBody>
    </xdr:sp>
    <xdr:clientData/>
  </xdr:twoCellAnchor>
  <xdr:twoCellAnchor>
    <xdr:from>
      <xdr:col>5</xdr:col>
      <xdr:colOff>114300</xdr:colOff>
      <xdr:row>7</xdr:row>
      <xdr:rowOff>19050</xdr:rowOff>
    </xdr:from>
    <xdr:to>
      <xdr:col>10</xdr:col>
      <xdr:colOff>161925</xdr:colOff>
      <xdr:row>20</xdr:row>
      <xdr:rowOff>190500</xdr:rowOff>
    </xdr:to>
    <xdr:graphicFrame macro="">
      <xdr:nvGraphicFramePr>
        <xdr:cNvPr id="17740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21</xdr:row>
      <xdr:rowOff>171450</xdr:rowOff>
    </xdr:from>
    <xdr:to>
      <xdr:col>10</xdr:col>
      <xdr:colOff>228600</xdr:colOff>
      <xdr:row>36</xdr:row>
      <xdr:rowOff>47625</xdr:rowOff>
    </xdr:to>
    <xdr:graphicFrame macro="">
      <xdr:nvGraphicFramePr>
        <xdr:cNvPr id="17741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76200</xdr:colOff>
      <xdr:row>36</xdr:row>
      <xdr:rowOff>142875</xdr:rowOff>
    </xdr:from>
    <xdr:to>
      <xdr:col>10</xdr:col>
      <xdr:colOff>219075</xdr:colOff>
      <xdr:row>51</xdr:row>
      <xdr:rowOff>19050</xdr:rowOff>
    </xdr:to>
    <xdr:graphicFrame macro="">
      <xdr:nvGraphicFramePr>
        <xdr:cNvPr id="1774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38100</xdr:colOff>
      <xdr:row>50</xdr:row>
      <xdr:rowOff>161925</xdr:rowOff>
    </xdr:from>
    <xdr:to>
      <xdr:col>17</xdr:col>
      <xdr:colOff>838200</xdr:colOff>
      <xdr:row>71</xdr:row>
      <xdr:rowOff>123825</xdr:rowOff>
    </xdr:to>
    <xdr:graphicFrame macro="">
      <xdr:nvGraphicFramePr>
        <xdr:cNvPr id="17743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142875</xdr:colOff>
      <xdr:row>131</xdr:row>
      <xdr:rowOff>19050</xdr:rowOff>
    </xdr:from>
    <xdr:to>
      <xdr:col>9</xdr:col>
      <xdr:colOff>1295400</xdr:colOff>
      <xdr:row>151</xdr:row>
      <xdr:rowOff>114300</xdr:rowOff>
    </xdr:to>
    <xdr:graphicFrame macro="">
      <xdr:nvGraphicFramePr>
        <xdr:cNvPr id="17744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6</xdr:col>
      <xdr:colOff>38100</xdr:colOff>
      <xdr:row>5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57150" y="0"/>
          <a:ext cx="6429375" cy="8096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 Número de Defunciones infantiles, según Principales Causas de Muerte. 2003-2005</a:t>
          </a:r>
        </a:p>
      </xdr:txBody>
    </xdr:sp>
    <xdr:clientData/>
  </xdr:twoCellAnchor>
  <xdr:twoCellAnchor>
    <xdr:from>
      <xdr:col>3</xdr:col>
      <xdr:colOff>95250</xdr:colOff>
      <xdr:row>6</xdr:row>
      <xdr:rowOff>28575</xdr:rowOff>
    </xdr:from>
    <xdr:to>
      <xdr:col>5</xdr:col>
      <xdr:colOff>1609725</xdr:colOff>
      <xdr:row>18</xdr:row>
      <xdr:rowOff>9525</xdr:rowOff>
    </xdr:to>
    <xdr:graphicFrame macro="">
      <xdr:nvGraphicFramePr>
        <xdr:cNvPr id="24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</xdr:colOff>
      <xdr:row>8</xdr:row>
      <xdr:rowOff>285750</xdr:rowOff>
    </xdr:from>
    <xdr:to>
      <xdr:col>14</xdr:col>
      <xdr:colOff>457200</xdr:colOff>
      <xdr:row>19</xdr:row>
      <xdr:rowOff>38100</xdr:rowOff>
    </xdr:to>
    <xdr:graphicFrame macro="">
      <xdr:nvGraphicFramePr>
        <xdr:cNvPr id="2410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876300</xdr:colOff>
      <xdr:row>16</xdr:row>
      <xdr:rowOff>66675</xdr:rowOff>
    </xdr:from>
    <xdr:to>
      <xdr:col>5</xdr:col>
      <xdr:colOff>1038225</xdr:colOff>
      <xdr:row>16</xdr:row>
      <xdr:rowOff>133350</xdr:rowOff>
    </xdr:to>
    <xdr:sp macro="" textlink="">
      <xdr:nvSpPr>
        <xdr:cNvPr id="24106" name="Line 11"/>
        <xdr:cNvSpPr>
          <a:spLocks noChangeShapeType="1"/>
        </xdr:cNvSpPr>
      </xdr:nvSpPr>
      <xdr:spPr bwMode="auto">
        <a:xfrm>
          <a:off x="6124575" y="2047875"/>
          <a:ext cx="161925" cy="57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21</xdr:row>
      <xdr:rowOff>95250</xdr:rowOff>
    </xdr:from>
    <xdr:to>
      <xdr:col>5</xdr:col>
      <xdr:colOff>1666875</xdr:colOff>
      <xdr:row>35</xdr:row>
      <xdr:rowOff>85725</xdr:rowOff>
    </xdr:to>
    <xdr:graphicFrame macro="">
      <xdr:nvGraphicFramePr>
        <xdr:cNvPr id="2410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161925</xdr:colOff>
      <xdr:row>37</xdr:row>
      <xdr:rowOff>9525</xdr:rowOff>
    </xdr:from>
    <xdr:to>
      <xdr:col>5</xdr:col>
      <xdr:colOff>1666875</xdr:colOff>
      <xdr:row>50</xdr:row>
      <xdr:rowOff>28575</xdr:rowOff>
    </xdr:to>
    <xdr:graphicFrame macro="">
      <xdr:nvGraphicFramePr>
        <xdr:cNvPr id="24108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314325</xdr:colOff>
      <xdr:row>28</xdr:row>
      <xdr:rowOff>95250</xdr:rowOff>
    </xdr:from>
    <xdr:to>
      <xdr:col>11</xdr:col>
      <xdr:colOff>1619250</xdr:colOff>
      <xdr:row>50</xdr:row>
      <xdr:rowOff>114300</xdr:rowOff>
    </xdr:to>
    <xdr:graphicFrame macro="">
      <xdr:nvGraphicFramePr>
        <xdr:cNvPr id="24109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70</xdr:row>
      <xdr:rowOff>0</xdr:rowOff>
    </xdr:from>
    <xdr:to>
      <xdr:col>5</xdr:col>
      <xdr:colOff>304800</xdr:colOff>
      <xdr:row>88</xdr:row>
      <xdr:rowOff>0</xdr:rowOff>
    </xdr:to>
    <xdr:graphicFrame macro="">
      <xdr:nvGraphicFramePr>
        <xdr:cNvPr id="24110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70</xdr:row>
      <xdr:rowOff>0</xdr:rowOff>
    </xdr:from>
    <xdr:to>
      <xdr:col>10</xdr:col>
      <xdr:colOff>600075</xdr:colOff>
      <xdr:row>89</xdr:row>
      <xdr:rowOff>19050</xdr:rowOff>
    </xdr:to>
    <xdr:graphicFrame macro="">
      <xdr:nvGraphicFramePr>
        <xdr:cNvPr id="24111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92</xdr:row>
      <xdr:rowOff>0</xdr:rowOff>
    </xdr:from>
    <xdr:to>
      <xdr:col>6</xdr:col>
      <xdr:colOff>1504950</xdr:colOff>
      <xdr:row>110</xdr:row>
      <xdr:rowOff>19050</xdr:rowOff>
    </xdr:to>
    <xdr:graphicFrame macro="">
      <xdr:nvGraphicFramePr>
        <xdr:cNvPr id="24112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8</xdr:row>
      <xdr:rowOff>285750</xdr:rowOff>
    </xdr:from>
    <xdr:to>
      <xdr:col>14</xdr:col>
      <xdr:colOff>457200</xdr:colOff>
      <xdr:row>19</xdr:row>
      <xdr:rowOff>38100</xdr:rowOff>
    </xdr:to>
    <xdr:graphicFrame macro="">
      <xdr:nvGraphicFramePr>
        <xdr:cNvPr id="3298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876300</xdr:colOff>
      <xdr:row>16</xdr:row>
      <xdr:rowOff>66675</xdr:rowOff>
    </xdr:from>
    <xdr:to>
      <xdr:col>5</xdr:col>
      <xdr:colOff>685800</xdr:colOff>
      <xdr:row>16</xdr:row>
      <xdr:rowOff>133350</xdr:rowOff>
    </xdr:to>
    <xdr:sp macro="" textlink="">
      <xdr:nvSpPr>
        <xdr:cNvPr id="32990" name="Line 11"/>
        <xdr:cNvSpPr>
          <a:spLocks noChangeShapeType="1"/>
        </xdr:cNvSpPr>
      </xdr:nvSpPr>
      <xdr:spPr bwMode="auto">
        <a:xfrm>
          <a:off x="4591050" y="8915400"/>
          <a:ext cx="0" cy="666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47626</xdr:colOff>
      <xdr:row>0</xdr:row>
      <xdr:rowOff>133350</xdr:rowOff>
    </xdr:from>
    <xdr:to>
      <xdr:col>5</xdr:col>
      <xdr:colOff>1657351</xdr:colOff>
      <xdr:row>4</xdr:row>
      <xdr:rowOff>19050</xdr:rowOff>
    </xdr:to>
    <xdr:sp macro="" textlink="">
      <xdr:nvSpPr>
        <xdr:cNvPr id="7" name="AutoShape 3"/>
        <xdr:cNvSpPr>
          <a:spLocks noChangeArrowheads="1"/>
        </xdr:cNvSpPr>
      </xdr:nvSpPr>
      <xdr:spPr bwMode="auto">
        <a:xfrm>
          <a:off x="47626" y="133350"/>
          <a:ext cx="6381750" cy="533400"/>
        </a:xfrm>
        <a:prstGeom prst="flowChartAlternateProcess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 w="114300" prst="artDeco"/>
        </a:sp3d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+mn-lt"/>
              <a:cs typeface="Arial"/>
            </a:rPr>
            <a:t>Número</a:t>
          </a:r>
          <a:r>
            <a:rPr lang="es-ES" sz="1400" b="1" i="0" strike="noStrike" baseline="0">
              <a:solidFill>
                <a:srgbClr val="000000"/>
              </a:solidFill>
              <a:latin typeface="+mn-lt"/>
              <a:cs typeface="Arial"/>
            </a:rPr>
            <a:t> de Defunciones Infantiles, según Principales Causas de Muerte. 20</a:t>
          </a:r>
          <a:r>
            <a:rPr lang="es-ES" sz="1400" b="1" i="0" strike="noStrike">
              <a:solidFill>
                <a:srgbClr val="000000"/>
              </a:solidFill>
              <a:latin typeface="+mn-lt"/>
              <a:cs typeface="Arial"/>
            </a:rPr>
            <a:t>05 - 2006 </a:t>
          </a:r>
        </a:p>
      </xdr:txBody>
    </xdr:sp>
    <xdr:clientData/>
  </xdr:twoCellAnchor>
  <xdr:twoCellAnchor>
    <xdr:from>
      <xdr:col>1</xdr:col>
      <xdr:colOff>676275</xdr:colOff>
      <xdr:row>52</xdr:row>
      <xdr:rowOff>0</xdr:rowOff>
    </xdr:from>
    <xdr:to>
      <xdr:col>8</xdr:col>
      <xdr:colOff>476250</xdr:colOff>
      <xdr:row>68</xdr:row>
      <xdr:rowOff>152400</xdr:rowOff>
    </xdr:to>
    <xdr:graphicFrame macro="">
      <xdr:nvGraphicFramePr>
        <xdr:cNvPr id="32992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119593</xdr:colOff>
      <xdr:row>24</xdr:row>
      <xdr:rowOff>104774</xdr:rowOff>
    </xdr:from>
    <xdr:to>
      <xdr:col>6</xdr:col>
      <xdr:colOff>512234</xdr:colOff>
      <xdr:row>54</xdr:row>
      <xdr:rowOff>41276</xdr:rowOff>
    </xdr:to>
    <xdr:graphicFrame macro="">
      <xdr:nvGraphicFramePr>
        <xdr:cNvPr id="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657225</xdr:colOff>
      <xdr:row>25</xdr:row>
      <xdr:rowOff>44448</xdr:rowOff>
    </xdr:from>
    <xdr:to>
      <xdr:col>6</xdr:col>
      <xdr:colOff>42334</xdr:colOff>
      <xdr:row>52</xdr:row>
      <xdr:rowOff>42333</xdr:rowOff>
    </xdr:to>
    <xdr:sp macro="" textlink="">
      <xdr:nvSpPr>
        <xdr:cNvPr id="6" name="Rectángulo 5"/>
        <xdr:cNvSpPr/>
      </xdr:nvSpPr>
      <xdr:spPr>
        <a:xfrm>
          <a:off x="5684308" y="5611281"/>
          <a:ext cx="1078443" cy="49085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Total de casos</a:t>
          </a:r>
        </a:p>
        <a:p>
          <a:pPr algn="ct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endParaRPr lang="es-EC" sz="1100">
            <a:solidFill>
              <a:srgbClr val="000000"/>
            </a:solidFill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34667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4695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4189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3749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3567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3072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2942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2005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1716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1390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07000"/>
            </a:lnSpc>
            <a:spcBef>
              <a:spcPts val="800"/>
            </a:spcBef>
            <a:spcAft>
              <a:spcPts val="800"/>
            </a:spcAft>
          </a:pPr>
          <a:r>
            <a:rPr lang="es-EC" sz="1100">
              <a:solidFill>
                <a:srgbClr val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1271</a:t>
          </a:r>
          <a:endParaRPr lang="es-EC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0</xdr:colOff>
      <xdr:row>4</xdr:row>
      <xdr:rowOff>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171450" y="0"/>
          <a:ext cx="73914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50"/>
  <sheetViews>
    <sheetView view="pageBreakPreview" topLeftCell="A68" zoomScaleNormal="100" zoomScaleSheetLayoutView="100" workbookViewId="0">
      <selection activeCell="B81" sqref="B81:G83"/>
    </sheetView>
  </sheetViews>
  <sheetFormatPr baseColWidth="10" defaultRowHeight="14.25"/>
  <cols>
    <col min="1" max="1" width="2.5703125" style="261" customWidth="1"/>
    <col min="2" max="2" width="8.140625" style="284" customWidth="1"/>
    <col min="3" max="3" width="13.85546875" style="284" customWidth="1"/>
    <col min="4" max="4" width="27.5703125" style="284" customWidth="1"/>
    <col min="5" max="5" width="15.28515625" style="284" bestFit="1" customWidth="1"/>
    <col min="6" max="7" width="13" style="284" bestFit="1" customWidth="1"/>
    <col min="8" max="8" width="2" style="271" customWidth="1"/>
    <col min="9" max="24" width="11.42578125" style="261"/>
    <col min="25" max="16384" width="11.42578125" style="284"/>
  </cols>
  <sheetData>
    <row r="1" spans="2:9" s="261" customFormat="1" ht="15" customHeight="1">
      <c r="H1" s="271"/>
      <c r="I1" s="283" t="s">
        <v>196</v>
      </c>
    </row>
    <row r="2" spans="2:9" s="261" customFormat="1" ht="15" customHeight="1">
      <c r="H2" s="271"/>
    </row>
    <row r="3" spans="2:9" s="261" customFormat="1" ht="15" customHeight="1">
      <c r="H3" s="271"/>
    </row>
    <row r="4" spans="2:9" s="261" customFormat="1" ht="12" customHeight="1">
      <c r="H4" s="271"/>
    </row>
    <row r="5" spans="2:9" s="261" customFormat="1" ht="15" customHeight="1">
      <c r="H5" s="271"/>
    </row>
    <row r="6" spans="2:9" s="261" customFormat="1" ht="15" customHeight="1">
      <c r="H6" s="271"/>
    </row>
    <row r="7" spans="2:9" s="261" customFormat="1" ht="15" customHeight="1">
      <c r="H7" s="271"/>
    </row>
    <row r="8" spans="2:9" s="261" customFormat="1" ht="15" customHeight="1">
      <c r="H8" s="271"/>
    </row>
    <row r="9" spans="2:9" s="261" customFormat="1" ht="15" customHeight="1">
      <c r="H9" s="271"/>
    </row>
    <row r="10" spans="2:9" s="261" customFormat="1" ht="15" customHeight="1">
      <c r="H10" s="271"/>
    </row>
    <row r="11" spans="2:9" s="261" customFormat="1" ht="15" customHeight="1" thickBot="1">
      <c r="H11" s="271"/>
    </row>
    <row r="12" spans="2:9" ht="30" customHeight="1" thickBot="1">
      <c r="B12" s="297" t="s">
        <v>102</v>
      </c>
      <c r="C12" s="297" t="s">
        <v>200</v>
      </c>
      <c r="D12" s="288" t="s">
        <v>103</v>
      </c>
      <c r="E12" s="289" t="s">
        <v>2</v>
      </c>
      <c r="F12" s="289" t="s">
        <v>3</v>
      </c>
      <c r="G12" s="289" t="s">
        <v>4</v>
      </c>
      <c r="H12" s="261"/>
    </row>
    <row r="13" spans="2:9" ht="15" customHeight="1">
      <c r="B13" s="290" t="s">
        <v>104</v>
      </c>
      <c r="C13" s="290" t="s">
        <v>105</v>
      </c>
      <c r="D13" s="290" t="s">
        <v>106</v>
      </c>
      <c r="E13" s="290">
        <v>4309</v>
      </c>
      <c r="F13" s="290">
        <v>2224</v>
      </c>
      <c r="G13" s="290">
        <v>2085</v>
      </c>
      <c r="H13" s="261"/>
    </row>
    <row r="14" spans="2:9" ht="15" customHeight="1">
      <c r="B14" s="291" t="s">
        <v>107</v>
      </c>
      <c r="C14" s="291" t="s">
        <v>108</v>
      </c>
      <c r="D14" s="291" t="s">
        <v>16</v>
      </c>
      <c r="E14" s="291">
        <v>4017</v>
      </c>
      <c r="F14" s="291">
        <v>1775</v>
      </c>
      <c r="G14" s="291">
        <v>2242</v>
      </c>
      <c r="H14" s="261"/>
    </row>
    <row r="15" spans="2:9" ht="15" customHeight="1">
      <c r="B15" s="290" t="s">
        <v>109</v>
      </c>
      <c r="C15" s="290" t="s">
        <v>110</v>
      </c>
      <c r="D15" s="290" t="s">
        <v>111</v>
      </c>
      <c r="E15" s="290">
        <v>3361</v>
      </c>
      <c r="F15" s="290">
        <v>1693</v>
      </c>
      <c r="G15" s="290">
        <v>1668</v>
      </c>
      <c r="H15" s="261"/>
    </row>
    <row r="16" spans="2:9" ht="15" customHeight="1">
      <c r="B16" s="291" t="s">
        <v>115</v>
      </c>
      <c r="C16" s="291" t="s">
        <v>116</v>
      </c>
      <c r="D16" s="291" t="s">
        <v>117</v>
      </c>
      <c r="E16" s="291">
        <v>3304</v>
      </c>
      <c r="F16" s="291">
        <v>2644</v>
      </c>
      <c r="G16" s="291">
        <v>660</v>
      </c>
      <c r="H16" s="261"/>
    </row>
    <row r="17" spans="2:8" ht="15" customHeight="1">
      <c r="B17" s="290" t="s">
        <v>112</v>
      </c>
      <c r="C17" s="290" t="s">
        <v>113</v>
      </c>
      <c r="D17" s="290" t="s">
        <v>114</v>
      </c>
      <c r="E17" s="290">
        <v>3269</v>
      </c>
      <c r="F17" s="290">
        <v>1580</v>
      </c>
      <c r="G17" s="290">
        <v>1689</v>
      </c>
      <c r="H17" s="261"/>
    </row>
    <row r="18" spans="2:8" ht="15" customHeight="1">
      <c r="B18" s="291" t="s">
        <v>133</v>
      </c>
      <c r="C18" s="291" t="s">
        <v>134</v>
      </c>
      <c r="D18" s="291" t="s">
        <v>23</v>
      </c>
      <c r="E18" s="291">
        <v>2141</v>
      </c>
      <c r="F18" s="291">
        <v>2141</v>
      </c>
      <c r="G18" s="291"/>
      <c r="H18" s="261"/>
    </row>
    <row r="19" spans="2:8" ht="15" customHeight="1">
      <c r="B19" s="290" t="s">
        <v>121</v>
      </c>
      <c r="C19" s="290" t="s">
        <v>122</v>
      </c>
      <c r="D19" s="290" t="s">
        <v>123</v>
      </c>
      <c r="E19" s="290">
        <v>1998</v>
      </c>
      <c r="F19" s="290">
        <v>1185</v>
      </c>
      <c r="G19" s="290">
        <v>813</v>
      </c>
      <c r="H19" s="261"/>
    </row>
    <row r="20" spans="2:8" ht="15" customHeight="1">
      <c r="B20" s="291" t="s">
        <v>118</v>
      </c>
      <c r="C20" s="291" t="s">
        <v>119</v>
      </c>
      <c r="D20" s="291" t="s">
        <v>120</v>
      </c>
      <c r="E20" s="291">
        <v>1933</v>
      </c>
      <c r="F20" s="291">
        <v>1241</v>
      </c>
      <c r="G20" s="291">
        <v>692</v>
      </c>
      <c r="H20" s="261"/>
    </row>
    <row r="21" spans="2:8" ht="15" customHeight="1">
      <c r="B21" s="290" t="s">
        <v>124</v>
      </c>
      <c r="C21" s="290" t="s">
        <v>125</v>
      </c>
      <c r="D21" s="290" t="s">
        <v>126</v>
      </c>
      <c r="E21" s="290">
        <v>1850</v>
      </c>
      <c r="F21" s="290">
        <v>926</v>
      </c>
      <c r="G21" s="290">
        <v>924</v>
      </c>
      <c r="H21" s="261"/>
    </row>
    <row r="22" spans="2:8" ht="15" customHeight="1">
      <c r="B22" s="291" t="s">
        <v>135</v>
      </c>
      <c r="C22" s="291" t="s">
        <v>136</v>
      </c>
      <c r="D22" s="291" t="s">
        <v>137</v>
      </c>
      <c r="E22" s="291">
        <v>1618</v>
      </c>
      <c r="F22" s="291">
        <v>916</v>
      </c>
      <c r="G22" s="291">
        <v>702</v>
      </c>
      <c r="H22" s="261"/>
    </row>
    <row r="23" spans="2:8" ht="15" customHeight="1">
      <c r="B23" s="290" t="s">
        <v>127</v>
      </c>
      <c r="C23" s="290" t="s">
        <v>128</v>
      </c>
      <c r="D23" s="290" t="s">
        <v>129</v>
      </c>
      <c r="E23" s="290">
        <v>1592</v>
      </c>
      <c r="F23" s="290">
        <v>884</v>
      </c>
      <c r="G23" s="290">
        <v>708</v>
      </c>
      <c r="H23" s="261"/>
    </row>
    <row r="24" spans="2:8" ht="15" customHeight="1">
      <c r="B24" s="291" t="s">
        <v>130</v>
      </c>
      <c r="C24" s="291" t="s">
        <v>131</v>
      </c>
      <c r="D24" s="291" t="s">
        <v>132</v>
      </c>
      <c r="E24" s="291">
        <v>1567</v>
      </c>
      <c r="F24" s="291">
        <v>888</v>
      </c>
      <c r="G24" s="291">
        <v>679</v>
      </c>
      <c r="H24" s="261"/>
    </row>
    <row r="25" spans="2:8" ht="15" customHeight="1">
      <c r="B25" s="290" t="s">
        <v>138</v>
      </c>
      <c r="C25" s="290" t="s">
        <v>139</v>
      </c>
      <c r="D25" s="290" t="s">
        <v>140</v>
      </c>
      <c r="E25" s="290">
        <v>1209</v>
      </c>
      <c r="F25" s="290">
        <v>716</v>
      </c>
      <c r="G25" s="290">
        <v>493</v>
      </c>
      <c r="H25" s="261"/>
    </row>
    <row r="26" spans="2:8" ht="15" customHeight="1">
      <c r="B26" s="291" t="s">
        <v>141</v>
      </c>
      <c r="C26" s="291" t="s">
        <v>142</v>
      </c>
      <c r="D26" s="291" t="s">
        <v>143</v>
      </c>
      <c r="E26" s="291">
        <v>969</v>
      </c>
      <c r="F26" s="291">
        <v>533</v>
      </c>
      <c r="G26" s="291">
        <v>436</v>
      </c>
      <c r="H26" s="261"/>
    </row>
    <row r="27" spans="2:8" ht="15" hidden="1" customHeight="1">
      <c r="B27" s="290" t="s">
        <v>144</v>
      </c>
      <c r="C27" s="290" t="s">
        <v>145</v>
      </c>
      <c r="D27" s="290" t="s">
        <v>146</v>
      </c>
      <c r="E27" s="290">
        <v>913</v>
      </c>
      <c r="F27" s="290">
        <v>659</v>
      </c>
      <c r="G27" s="290">
        <v>254</v>
      </c>
      <c r="H27" s="261"/>
    </row>
    <row r="28" spans="2:8" ht="15" hidden="1" customHeight="1">
      <c r="B28" s="291" t="s">
        <v>147</v>
      </c>
      <c r="C28" s="291" t="s">
        <v>148</v>
      </c>
      <c r="D28" s="291" t="s">
        <v>149</v>
      </c>
      <c r="E28" s="291">
        <v>868</v>
      </c>
      <c r="F28" s="291">
        <v>868</v>
      </c>
      <c r="G28" s="291"/>
      <c r="H28" s="261"/>
    </row>
    <row r="29" spans="2:8" ht="15" hidden="1" customHeight="1">
      <c r="B29" s="290" t="s">
        <v>153</v>
      </c>
      <c r="C29" s="290" t="s">
        <v>154</v>
      </c>
      <c r="D29" s="290" t="s">
        <v>155</v>
      </c>
      <c r="E29" s="290">
        <v>790</v>
      </c>
      <c r="F29" s="290">
        <v>377</v>
      </c>
      <c r="G29" s="290">
        <v>413</v>
      </c>
      <c r="H29" s="261"/>
    </row>
    <row r="30" spans="2:8" ht="15" hidden="1" customHeight="1">
      <c r="B30" s="291" t="s">
        <v>168</v>
      </c>
      <c r="C30" s="291" t="s">
        <v>169</v>
      </c>
      <c r="D30" s="291" t="s">
        <v>170</v>
      </c>
      <c r="E30" s="291">
        <v>722</v>
      </c>
      <c r="F30" s="291"/>
      <c r="G30" s="291">
        <v>722</v>
      </c>
      <c r="H30" s="261"/>
    </row>
    <row r="31" spans="2:8" ht="15" hidden="1" customHeight="1">
      <c r="B31" s="290" t="s">
        <v>156</v>
      </c>
      <c r="C31" s="290" t="s">
        <v>157</v>
      </c>
      <c r="D31" s="290" t="s">
        <v>158</v>
      </c>
      <c r="E31" s="290">
        <v>707</v>
      </c>
      <c r="F31" s="290">
        <v>428</v>
      </c>
      <c r="G31" s="290">
        <v>279</v>
      </c>
      <c r="H31" s="261"/>
    </row>
    <row r="32" spans="2:8" ht="15" hidden="1" customHeight="1">
      <c r="B32" s="291" t="s">
        <v>150</v>
      </c>
      <c r="C32" s="291" t="s">
        <v>151</v>
      </c>
      <c r="D32" s="291" t="s">
        <v>152</v>
      </c>
      <c r="E32" s="291">
        <v>694</v>
      </c>
      <c r="F32" s="291">
        <v>353</v>
      </c>
      <c r="G32" s="291">
        <v>341</v>
      </c>
      <c r="H32" s="261"/>
    </row>
    <row r="33" spans="2:8" ht="15" hidden="1" customHeight="1">
      <c r="B33" s="290" t="s">
        <v>165</v>
      </c>
      <c r="C33" s="290" t="s">
        <v>166</v>
      </c>
      <c r="D33" s="290" t="s">
        <v>167</v>
      </c>
      <c r="E33" s="290">
        <v>693</v>
      </c>
      <c r="F33" s="290">
        <v>323</v>
      </c>
      <c r="G33" s="290">
        <v>370</v>
      </c>
      <c r="H33" s="261"/>
    </row>
    <row r="34" spans="2:8" ht="15" hidden="1" customHeight="1">
      <c r="B34" s="291" t="s">
        <v>174</v>
      </c>
      <c r="C34" s="291" t="s">
        <v>175</v>
      </c>
      <c r="D34" s="291" t="s">
        <v>176</v>
      </c>
      <c r="E34" s="291">
        <v>690</v>
      </c>
      <c r="F34" s="291">
        <v>690</v>
      </c>
      <c r="G34" s="291"/>
      <c r="H34" s="261"/>
    </row>
    <row r="35" spans="2:8" ht="15" hidden="1" customHeight="1">
      <c r="B35" s="290" t="s">
        <v>162</v>
      </c>
      <c r="C35" s="290" t="s">
        <v>163</v>
      </c>
      <c r="D35" s="290" t="s">
        <v>164</v>
      </c>
      <c r="E35" s="290">
        <v>588</v>
      </c>
      <c r="F35" s="290">
        <v>332</v>
      </c>
      <c r="G35" s="290">
        <v>256</v>
      </c>
      <c r="H35" s="261"/>
    </row>
    <row r="36" spans="2:8" ht="15" hidden="1" customHeight="1">
      <c r="B36" s="291" t="s">
        <v>159</v>
      </c>
      <c r="C36" s="291" t="s">
        <v>160</v>
      </c>
      <c r="D36" s="291" t="s">
        <v>161</v>
      </c>
      <c r="E36" s="291">
        <v>556</v>
      </c>
      <c r="F36" s="291">
        <v>556</v>
      </c>
      <c r="G36" s="291"/>
      <c r="H36" s="261"/>
    </row>
    <row r="37" spans="2:8" ht="15" hidden="1" customHeight="1">
      <c r="B37" s="290">
        <v>17</v>
      </c>
      <c r="C37" s="290" t="s">
        <v>188</v>
      </c>
      <c r="D37" s="290" t="s">
        <v>189</v>
      </c>
      <c r="E37" s="290">
        <v>470</v>
      </c>
      <c r="F37" s="290"/>
      <c r="G37" s="290">
        <v>470</v>
      </c>
      <c r="H37" s="261"/>
    </row>
    <row r="38" spans="2:8" ht="15" hidden="1" customHeight="1">
      <c r="B38" s="291" t="s">
        <v>183</v>
      </c>
      <c r="C38" s="291" t="s">
        <v>184</v>
      </c>
      <c r="D38" s="291" t="s">
        <v>185</v>
      </c>
      <c r="E38" s="291">
        <v>374</v>
      </c>
      <c r="F38" s="291">
        <v>374</v>
      </c>
      <c r="G38" s="291"/>
      <c r="H38" s="261"/>
    </row>
    <row r="39" spans="2:8" ht="15" hidden="1" customHeight="1">
      <c r="B39" s="290">
        <v>60</v>
      </c>
      <c r="C39" s="290" t="s">
        <v>186</v>
      </c>
      <c r="D39" s="290" t="s">
        <v>187</v>
      </c>
      <c r="E39" s="290">
        <v>356</v>
      </c>
      <c r="F39" s="290">
        <v>356</v>
      </c>
      <c r="G39" s="290"/>
      <c r="H39" s="261"/>
    </row>
    <row r="40" spans="2:8" ht="15" hidden="1" customHeight="1">
      <c r="B40" s="291" t="s">
        <v>171</v>
      </c>
      <c r="C40" s="291" t="s">
        <v>172</v>
      </c>
      <c r="D40" s="291" t="s">
        <v>173</v>
      </c>
      <c r="E40" s="291">
        <v>352</v>
      </c>
      <c r="F40" s="291"/>
      <c r="G40" s="291">
        <v>352</v>
      </c>
      <c r="H40" s="261"/>
    </row>
    <row r="41" spans="2:8" ht="15" hidden="1" customHeight="1">
      <c r="B41" s="290">
        <v>27</v>
      </c>
      <c r="C41" s="290" t="s">
        <v>190</v>
      </c>
      <c r="D41" s="290" t="s">
        <v>191</v>
      </c>
      <c r="E41" s="290">
        <v>309</v>
      </c>
      <c r="F41" s="290"/>
      <c r="G41" s="290">
        <v>309</v>
      </c>
      <c r="H41" s="261"/>
    </row>
    <row r="42" spans="2:8" ht="15" hidden="1" customHeight="1">
      <c r="B42" s="291">
        <v>39</v>
      </c>
      <c r="C42" s="291" t="s">
        <v>192</v>
      </c>
      <c r="D42" s="291" t="s">
        <v>193</v>
      </c>
      <c r="E42" s="291">
        <v>284</v>
      </c>
      <c r="F42" s="291"/>
      <c r="G42" s="291">
        <v>284</v>
      </c>
      <c r="H42" s="261"/>
    </row>
    <row r="43" spans="2:8" ht="15" hidden="1" customHeight="1">
      <c r="B43" s="290">
        <v>36</v>
      </c>
      <c r="C43" s="290" t="s">
        <v>194</v>
      </c>
      <c r="D43" s="290" t="s">
        <v>195</v>
      </c>
      <c r="E43" s="290">
        <v>211</v>
      </c>
      <c r="F43" s="290"/>
      <c r="G43" s="290">
        <v>211</v>
      </c>
      <c r="H43" s="261"/>
    </row>
    <row r="44" spans="2:8" ht="15" customHeight="1">
      <c r="B44" s="291"/>
      <c r="C44" s="291"/>
      <c r="D44" s="291" t="s">
        <v>198</v>
      </c>
      <c r="E44" s="291">
        <f>SUM(E27:E43)</f>
        <v>9577</v>
      </c>
      <c r="F44" s="291">
        <f>SUM(F27:F43)</f>
        <v>5316</v>
      </c>
      <c r="G44" s="291">
        <f>SUM(G27:G43)</f>
        <v>4261</v>
      </c>
      <c r="H44" s="261"/>
    </row>
    <row r="45" spans="2:8" ht="15" customHeight="1">
      <c r="B45" s="290" t="s">
        <v>177</v>
      </c>
      <c r="C45" s="290" t="s">
        <v>178</v>
      </c>
      <c r="D45" s="290" t="s">
        <v>179</v>
      </c>
      <c r="E45" s="290">
        <v>13182</v>
      </c>
      <c r="F45" s="290">
        <v>7199</v>
      </c>
      <c r="G45" s="290">
        <v>5983</v>
      </c>
      <c r="H45" s="261"/>
    </row>
    <row r="46" spans="2:8" ht="15" customHeight="1">
      <c r="B46" s="291" t="s">
        <v>180</v>
      </c>
      <c r="C46" s="291" t="s">
        <v>181</v>
      </c>
      <c r="D46" s="291" t="s">
        <v>182</v>
      </c>
      <c r="E46" s="291">
        <v>5785</v>
      </c>
      <c r="F46" s="291">
        <v>3034</v>
      </c>
      <c r="G46" s="291">
        <v>2751</v>
      </c>
      <c r="H46" s="261"/>
    </row>
    <row r="47" spans="2:8" ht="15" customHeight="1" thickBot="1">
      <c r="B47" s="292"/>
      <c r="C47" s="293"/>
      <c r="D47" s="293" t="s">
        <v>201</v>
      </c>
      <c r="E47" s="294">
        <v>61681</v>
      </c>
      <c r="F47" s="294">
        <v>34895</v>
      </c>
      <c r="G47" s="294">
        <v>26786</v>
      </c>
      <c r="H47" s="261"/>
    </row>
    <row r="48" spans="2:8" s="261" customFormat="1" ht="15" customHeight="1">
      <c r="B48" s="295"/>
      <c r="C48" s="295"/>
      <c r="D48" s="295"/>
      <c r="E48" s="295"/>
    </row>
    <row r="49" spans="2:6" s="261" customFormat="1" ht="15" customHeight="1">
      <c r="B49" s="296" t="s">
        <v>203</v>
      </c>
      <c r="C49" s="295"/>
      <c r="D49" s="295"/>
      <c r="E49" s="295"/>
    </row>
    <row r="50" spans="2:6" s="261" customFormat="1" ht="15" customHeight="1" thickBot="1"/>
    <row r="51" spans="2:6" s="261" customFormat="1" ht="15" customHeight="1" thickBot="1">
      <c r="D51" s="285"/>
      <c r="E51" s="286" t="s">
        <v>3</v>
      </c>
      <c r="F51" s="286" t="s">
        <v>4</v>
      </c>
    </row>
    <row r="52" spans="2:6" s="261" customFormat="1" ht="15" customHeight="1">
      <c r="D52" s="264" t="s">
        <v>106</v>
      </c>
      <c r="E52" s="287">
        <v>0.5161290322580645</v>
      </c>
      <c r="F52" s="287">
        <v>0.4838709677419355</v>
      </c>
    </row>
    <row r="53" spans="2:6" s="261" customFormat="1" ht="15" customHeight="1">
      <c r="D53" s="263" t="s">
        <v>16</v>
      </c>
      <c r="E53" s="287">
        <v>0.44187204381379136</v>
      </c>
      <c r="F53" s="287">
        <v>0.5581279561862087</v>
      </c>
    </row>
    <row r="54" spans="2:6" s="261" customFormat="1" ht="15" customHeight="1">
      <c r="D54" s="264" t="s">
        <v>111</v>
      </c>
      <c r="E54" s="287">
        <v>0.50371913121094913</v>
      </c>
      <c r="F54" s="287">
        <v>0.49628086878905087</v>
      </c>
    </row>
    <row r="55" spans="2:6" s="261" customFormat="1" ht="15" customHeight="1">
      <c r="D55" s="263" t="s">
        <v>117</v>
      </c>
      <c r="E55" s="287">
        <v>0.80024213075060535</v>
      </c>
      <c r="F55" s="287">
        <v>0.19975786924939465</v>
      </c>
    </row>
    <row r="56" spans="2:6" s="261" customFormat="1" ht="15" customHeight="1">
      <c r="D56" s="264" t="s">
        <v>114</v>
      </c>
      <c r="E56" s="287">
        <v>0.48332823493423066</v>
      </c>
      <c r="F56" s="287">
        <v>0.51667176506576928</v>
      </c>
    </row>
    <row r="57" spans="2:6" s="261" customFormat="1" ht="15" customHeight="1">
      <c r="D57" s="263" t="s">
        <v>23</v>
      </c>
      <c r="E57" s="287">
        <v>1</v>
      </c>
      <c r="F57" s="287">
        <v>0</v>
      </c>
    </row>
    <row r="58" spans="2:6" s="261" customFormat="1" ht="15" customHeight="1">
      <c r="D58" s="264" t="s">
        <v>123</v>
      </c>
      <c r="E58" s="287">
        <v>0.5930930930930931</v>
      </c>
      <c r="F58" s="287">
        <v>0.4069069069069069</v>
      </c>
    </row>
    <row r="59" spans="2:6" s="261" customFormat="1" ht="15" customHeight="1">
      <c r="D59" s="263" t="s">
        <v>120</v>
      </c>
      <c r="E59" s="287">
        <v>0.64200724262803932</v>
      </c>
      <c r="F59" s="287">
        <v>0.35799275737196068</v>
      </c>
    </row>
    <row r="60" spans="2:6" s="261" customFormat="1" ht="15" customHeight="1">
      <c r="D60" s="264" t="s">
        <v>126</v>
      </c>
      <c r="E60" s="287">
        <v>0.50054054054054054</v>
      </c>
      <c r="F60" s="287">
        <v>0.49945945945945946</v>
      </c>
    </row>
    <row r="61" spans="2:6" s="261" customFormat="1" ht="15" customHeight="1">
      <c r="D61" s="263" t="s">
        <v>137</v>
      </c>
      <c r="E61" s="287">
        <v>0.56613102595797282</v>
      </c>
      <c r="F61" s="287">
        <v>0.43386897404202718</v>
      </c>
    </row>
    <row r="62" spans="2:6" s="261" customFormat="1" ht="17.25" customHeight="1">
      <c r="D62" s="264" t="s">
        <v>129</v>
      </c>
      <c r="E62" s="287">
        <v>0.55527638190954776</v>
      </c>
      <c r="F62" s="287">
        <v>0.44472361809045224</v>
      </c>
    </row>
    <row r="63" spans="2:6" s="261" customFormat="1" ht="15" customHeight="1">
      <c r="D63" s="263" t="s">
        <v>132</v>
      </c>
      <c r="E63" s="287">
        <v>0.56668793873643908</v>
      </c>
      <c r="F63" s="287">
        <v>0.43331206126356092</v>
      </c>
    </row>
    <row r="64" spans="2:6" s="261" customFormat="1" ht="15" customHeight="1">
      <c r="D64" s="264" t="s">
        <v>140</v>
      </c>
      <c r="E64" s="287">
        <v>0.59222497932175355</v>
      </c>
      <c r="F64" s="287">
        <v>0.40777502067824645</v>
      </c>
    </row>
    <row r="65" spans="2:8" s="261" customFormat="1" ht="15" customHeight="1">
      <c r="D65" s="263" t="s">
        <v>143</v>
      </c>
      <c r="E65" s="287">
        <v>0.55005159958720329</v>
      </c>
      <c r="F65" s="287">
        <v>0.44994840041279671</v>
      </c>
    </row>
    <row r="66" spans="2:8" s="261" customFormat="1" ht="15" customHeight="1">
      <c r="D66" s="263" t="s">
        <v>198</v>
      </c>
      <c r="E66" s="287">
        <v>0.55507987887647492</v>
      </c>
      <c r="F66" s="287">
        <v>0.44492012112352508</v>
      </c>
    </row>
    <row r="67" spans="2:8" s="261" customFormat="1" ht="15" customHeight="1">
      <c r="D67" s="264" t="s">
        <v>179</v>
      </c>
      <c r="E67" s="287">
        <v>0.54612350174480351</v>
      </c>
      <c r="F67" s="287">
        <v>0.45387649825519649</v>
      </c>
    </row>
    <row r="68" spans="2:8" s="261" customFormat="1" ht="15" customHeight="1">
      <c r="D68" s="263" t="s">
        <v>182</v>
      </c>
      <c r="E68" s="287">
        <v>0.52445980985306828</v>
      </c>
      <c r="F68" s="287">
        <v>0.47554019014693172</v>
      </c>
    </row>
    <row r="69" spans="2:8" s="261" customFormat="1" ht="15" customHeight="1"/>
    <row r="70" spans="2:8" s="261" customFormat="1" ht="15" customHeight="1"/>
    <row r="71" spans="2:8" s="261" customFormat="1" ht="15" customHeight="1"/>
    <row r="72" spans="2:8" s="261" customFormat="1" ht="15" customHeight="1">
      <c r="H72" s="271"/>
    </row>
    <row r="73" spans="2:8" s="261" customFormat="1" ht="15" customHeight="1">
      <c r="H73" s="271"/>
    </row>
    <row r="74" spans="2:8" s="261" customFormat="1" ht="15" customHeight="1">
      <c r="H74" s="271"/>
    </row>
    <row r="75" spans="2:8" s="261" customFormat="1" ht="15" customHeight="1">
      <c r="H75" s="271"/>
    </row>
    <row r="76" spans="2:8" s="261" customFormat="1" ht="29.25" customHeight="1">
      <c r="B76" s="379" t="s">
        <v>199</v>
      </c>
      <c r="C76" s="379"/>
      <c r="D76" s="379"/>
      <c r="E76" s="379"/>
      <c r="F76" s="379"/>
      <c r="G76" s="379"/>
      <c r="H76" s="271"/>
    </row>
    <row r="77" spans="2:8" s="261" customFormat="1" ht="15" customHeight="1">
      <c r="B77" s="256" t="s">
        <v>197</v>
      </c>
      <c r="H77" s="271"/>
    </row>
    <row r="78" spans="2:8" s="261" customFormat="1" ht="15" customHeight="1">
      <c r="B78" s="257" t="s">
        <v>101</v>
      </c>
      <c r="H78" s="271"/>
    </row>
    <row r="79" spans="2:8" s="261" customFormat="1" ht="15" customHeight="1">
      <c r="B79" s="257"/>
      <c r="H79" s="271"/>
    </row>
    <row r="80" spans="2:8" s="261" customFormat="1" ht="15" customHeight="1">
      <c r="H80" s="271"/>
    </row>
    <row r="81" spans="2:8" s="261" customFormat="1" ht="15" customHeight="1">
      <c r="B81" s="380" t="s">
        <v>204</v>
      </c>
      <c r="C81" s="380"/>
      <c r="D81" s="380"/>
      <c r="E81" s="380"/>
      <c r="F81" s="380"/>
      <c r="G81" s="380"/>
      <c r="H81" s="271"/>
    </row>
    <row r="82" spans="2:8" s="261" customFormat="1" ht="15" customHeight="1">
      <c r="B82" s="380" t="s">
        <v>205</v>
      </c>
      <c r="C82" s="380"/>
      <c r="D82" s="380"/>
      <c r="E82" s="380"/>
      <c r="F82" s="380"/>
      <c r="G82" s="380"/>
      <c r="H82" s="271"/>
    </row>
    <row r="83" spans="2:8" s="261" customFormat="1">
      <c r="B83" s="381" t="s">
        <v>206</v>
      </c>
      <c r="C83" s="381"/>
      <c r="D83" s="381"/>
      <c r="E83" s="381"/>
      <c r="F83" s="381"/>
      <c r="G83" s="381"/>
      <c r="H83" s="271"/>
    </row>
    <row r="84" spans="2:8" s="261" customFormat="1">
      <c r="H84" s="271"/>
    </row>
    <row r="85" spans="2:8" s="261" customFormat="1">
      <c r="H85" s="271"/>
    </row>
    <row r="86" spans="2:8" s="261" customFormat="1">
      <c r="H86" s="271"/>
    </row>
    <row r="87" spans="2:8" s="261" customFormat="1">
      <c r="H87" s="271"/>
    </row>
    <row r="88" spans="2:8" s="261" customFormat="1">
      <c r="H88" s="271"/>
    </row>
    <row r="89" spans="2:8" s="261" customFormat="1">
      <c r="H89" s="271"/>
    </row>
    <row r="90" spans="2:8" s="261" customFormat="1">
      <c r="H90" s="271"/>
    </row>
    <row r="91" spans="2:8" s="261" customFormat="1">
      <c r="H91" s="271"/>
    </row>
    <row r="92" spans="2:8" s="261" customFormat="1">
      <c r="H92" s="271"/>
    </row>
    <row r="93" spans="2:8" s="261" customFormat="1">
      <c r="H93" s="271"/>
    </row>
    <row r="94" spans="2:8" s="261" customFormat="1">
      <c r="H94" s="271"/>
    </row>
    <row r="95" spans="2:8" s="261" customFormat="1">
      <c r="H95" s="271"/>
    </row>
    <row r="96" spans="2:8" s="261" customFormat="1">
      <c r="H96" s="271"/>
    </row>
    <row r="97" spans="8:8" s="261" customFormat="1">
      <c r="H97" s="271"/>
    </row>
    <row r="98" spans="8:8" s="261" customFormat="1">
      <c r="H98" s="271"/>
    </row>
    <row r="99" spans="8:8" s="261" customFormat="1">
      <c r="H99" s="271"/>
    </row>
    <row r="100" spans="8:8" s="261" customFormat="1">
      <c r="H100" s="271"/>
    </row>
    <row r="101" spans="8:8" s="261" customFormat="1">
      <c r="H101" s="271"/>
    </row>
    <row r="102" spans="8:8" s="261" customFormat="1">
      <c r="H102" s="271"/>
    </row>
    <row r="103" spans="8:8" s="261" customFormat="1">
      <c r="H103" s="271"/>
    </row>
    <row r="104" spans="8:8" s="261" customFormat="1">
      <c r="H104" s="271"/>
    </row>
    <row r="105" spans="8:8" s="261" customFormat="1">
      <c r="H105" s="271"/>
    </row>
    <row r="106" spans="8:8" s="261" customFormat="1">
      <c r="H106" s="271"/>
    </row>
    <row r="107" spans="8:8" s="261" customFormat="1">
      <c r="H107" s="271"/>
    </row>
    <row r="108" spans="8:8" s="261" customFormat="1">
      <c r="H108" s="271"/>
    </row>
    <row r="109" spans="8:8" s="261" customFormat="1">
      <c r="H109" s="271"/>
    </row>
    <row r="110" spans="8:8" s="261" customFormat="1">
      <c r="H110" s="271"/>
    </row>
    <row r="111" spans="8:8" s="261" customFormat="1">
      <c r="H111" s="271"/>
    </row>
    <row r="112" spans="8:8" s="261" customFormat="1">
      <c r="H112" s="271"/>
    </row>
    <row r="113" spans="8:8" s="261" customFormat="1">
      <c r="H113" s="271"/>
    </row>
    <row r="114" spans="8:8" s="261" customFormat="1">
      <c r="H114" s="271"/>
    </row>
    <row r="115" spans="8:8" s="261" customFormat="1">
      <c r="H115" s="271"/>
    </row>
    <row r="116" spans="8:8" s="261" customFormat="1">
      <c r="H116" s="271"/>
    </row>
    <row r="117" spans="8:8" s="261" customFormat="1">
      <c r="H117" s="271"/>
    </row>
    <row r="118" spans="8:8" s="261" customFormat="1">
      <c r="H118" s="271"/>
    </row>
    <row r="119" spans="8:8" s="261" customFormat="1">
      <c r="H119" s="271"/>
    </row>
    <row r="120" spans="8:8" s="261" customFormat="1">
      <c r="H120" s="271"/>
    </row>
    <row r="121" spans="8:8" s="261" customFormat="1">
      <c r="H121" s="271"/>
    </row>
    <row r="122" spans="8:8" s="261" customFormat="1">
      <c r="H122" s="271"/>
    </row>
    <row r="123" spans="8:8" s="261" customFormat="1">
      <c r="H123" s="271"/>
    </row>
    <row r="124" spans="8:8" s="261" customFormat="1">
      <c r="H124" s="271"/>
    </row>
    <row r="125" spans="8:8" s="261" customFormat="1">
      <c r="H125" s="271"/>
    </row>
    <row r="126" spans="8:8" s="261" customFormat="1">
      <c r="H126" s="271"/>
    </row>
    <row r="127" spans="8:8" s="261" customFormat="1">
      <c r="H127" s="271"/>
    </row>
    <row r="128" spans="8:8" s="261" customFormat="1">
      <c r="H128" s="271"/>
    </row>
    <row r="129" spans="8:8" s="261" customFormat="1">
      <c r="H129" s="271"/>
    </row>
    <row r="130" spans="8:8" s="261" customFormat="1">
      <c r="H130" s="271"/>
    </row>
    <row r="131" spans="8:8" s="261" customFormat="1">
      <c r="H131" s="271"/>
    </row>
    <row r="132" spans="8:8" s="261" customFormat="1">
      <c r="H132" s="271"/>
    </row>
    <row r="133" spans="8:8" s="261" customFormat="1">
      <c r="H133" s="271"/>
    </row>
    <row r="134" spans="8:8" s="261" customFormat="1">
      <c r="H134" s="271"/>
    </row>
    <row r="135" spans="8:8" s="261" customFormat="1">
      <c r="H135" s="271"/>
    </row>
    <row r="136" spans="8:8" s="261" customFormat="1">
      <c r="H136" s="271"/>
    </row>
    <row r="137" spans="8:8" s="261" customFormat="1">
      <c r="H137" s="271"/>
    </row>
    <row r="138" spans="8:8" s="261" customFormat="1">
      <c r="H138" s="271"/>
    </row>
    <row r="139" spans="8:8" s="261" customFormat="1">
      <c r="H139" s="271"/>
    </row>
    <row r="140" spans="8:8" s="261" customFormat="1">
      <c r="H140" s="271"/>
    </row>
    <row r="141" spans="8:8" s="261" customFormat="1">
      <c r="H141" s="271"/>
    </row>
    <row r="142" spans="8:8" s="261" customFormat="1">
      <c r="H142" s="271"/>
    </row>
    <row r="143" spans="8:8" s="261" customFormat="1">
      <c r="H143" s="271"/>
    </row>
    <row r="144" spans="8:8" s="261" customFormat="1">
      <c r="H144" s="271"/>
    </row>
    <row r="145" spans="8:8" s="261" customFormat="1">
      <c r="H145" s="271"/>
    </row>
    <row r="146" spans="8:8" s="261" customFormat="1">
      <c r="H146" s="271"/>
    </row>
    <row r="147" spans="8:8" s="261" customFormat="1">
      <c r="H147" s="271"/>
    </row>
    <row r="148" spans="8:8" s="261" customFormat="1">
      <c r="H148" s="271"/>
    </row>
    <row r="149" spans="8:8" s="261" customFormat="1">
      <c r="H149" s="271"/>
    </row>
    <row r="150" spans="8:8" s="261" customFormat="1">
      <c r="H150" s="271"/>
    </row>
  </sheetData>
  <mergeCells count="4">
    <mergeCell ref="B76:G76"/>
    <mergeCell ref="B81:G81"/>
    <mergeCell ref="B82:G82"/>
    <mergeCell ref="B83:G83"/>
  </mergeCells>
  <hyperlinks>
    <hyperlink ref="I1" location="ÍNDICE!A1" display="ÍNDICE"/>
  </hyperlinks>
  <printOptions horizontalCentered="1" verticalCentered="1"/>
  <pageMargins left="0.31496062992125984" right="0.27559055118110237" top="0.27559055118110237" bottom="0.23622047244094491" header="0" footer="0"/>
  <pageSetup paperSize="9" scale="8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8"/>
  <sheetViews>
    <sheetView tabSelected="1" topLeftCell="A40" zoomScaleNormal="100" zoomScaleSheetLayoutView="130" workbookViewId="0">
      <selection activeCell="D10" sqref="D10"/>
    </sheetView>
  </sheetViews>
  <sheetFormatPr baseColWidth="10" defaultRowHeight="14.25"/>
  <cols>
    <col min="1" max="1" width="2.5703125" style="261" customWidth="1"/>
    <col min="2" max="2" width="10.28515625" style="284" customWidth="1"/>
    <col min="3" max="3" width="13.140625" style="284" customWidth="1"/>
    <col min="4" max="4" width="49.28515625" style="284" customWidth="1"/>
    <col min="5" max="7" width="12.7109375" style="284" customWidth="1"/>
    <col min="8" max="8" width="2" style="271" hidden="1" customWidth="1"/>
    <col min="9" max="10" width="11.42578125" style="261"/>
    <col min="11" max="11" width="50" style="261" bestFit="1" customWidth="1"/>
    <col min="12" max="13" width="11.42578125" style="261"/>
    <col min="14" max="14" width="47.7109375" style="261" hidden="1" customWidth="1"/>
    <col min="15" max="16" width="0" style="261" hidden="1" customWidth="1"/>
    <col min="17" max="17" width="8" style="261" hidden="1" customWidth="1"/>
    <col min="18" max="18" width="9.7109375" style="261" hidden="1" customWidth="1"/>
    <col min="19" max="24" width="0" style="261" hidden="1" customWidth="1"/>
    <col min="25" max="25" width="11.42578125" style="261"/>
    <col min="26" max="16384" width="11.42578125" style="284"/>
  </cols>
  <sheetData>
    <row r="1" spans="2:19" s="261" customFormat="1" ht="15" customHeight="1">
      <c r="H1" s="271"/>
    </row>
    <row r="2" spans="2:19" s="261" customFormat="1" ht="15" customHeight="1">
      <c r="H2" s="271"/>
    </row>
    <row r="3" spans="2:19" s="261" customFormat="1" ht="15" customHeight="1">
      <c r="H3" s="271"/>
    </row>
    <row r="4" spans="2:19" s="261" customFormat="1" ht="15" customHeight="1">
      <c r="H4" s="271"/>
      <c r="I4" s="434" t="s">
        <v>225</v>
      </c>
    </row>
    <row r="5" spans="2:19" s="261" customFormat="1" ht="12" customHeight="1">
      <c r="H5" s="271"/>
    </row>
    <row r="6" spans="2:19" s="261" customFormat="1" ht="15" customHeight="1">
      <c r="H6" s="271"/>
    </row>
    <row r="7" spans="2:19" s="261" customFormat="1" ht="15" customHeight="1">
      <c r="B7" s="329" t="s">
        <v>217</v>
      </c>
      <c r="H7" s="271"/>
    </row>
    <row r="8" spans="2:19" s="261" customFormat="1" ht="15" customHeight="1">
      <c r="H8" s="271"/>
    </row>
    <row r="9" spans="2:19" s="261" customFormat="1" ht="31.5" customHeight="1">
      <c r="B9" s="377" t="s">
        <v>102</v>
      </c>
      <c r="C9" s="378" t="s">
        <v>200</v>
      </c>
      <c r="D9" s="376" t="s">
        <v>208</v>
      </c>
      <c r="E9" s="376" t="s">
        <v>2</v>
      </c>
      <c r="F9" s="376" t="s">
        <v>3</v>
      </c>
      <c r="G9" s="376" t="s">
        <v>4</v>
      </c>
      <c r="I9" s="271"/>
      <c r="J9" s="271"/>
      <c r="K9" s="367"/>
      <c r="L9" s="271"/>
      <c r="M9" s="271"/>
    </row>
    <row r="10" spans="2:19" s="261" customFormat="1" ht="18" customHeight="1">
      <c r="B10" s="349">
        <v>42</v>
      </c>
      <c r="C10" s="350" t="s">
        <v>113</v>
      </c>
      <c r="D10" s="350" t="s">
        <v>114</v>
      </c>
      <c r="E10" s="351">
        <v>3567</v>
      </c>
      <c r="F10" s="351">
        <v>1819</v>
      </c>
      <c r="G10" s="351">
        <v>1748</v>
      </c>
      <c r="I10" s="372"/>
      <c r="J10" s="372"/>
      <c r="K10" s="368"/>
      <c r="L10" s="271"/>
      <c r="M10" s="271"/>
      <c r="N10" s="261" t="s">
        <v>219</v>
      </c>
      <c r="O10" s="261" t="s">
        <v>220</v>
      </c>
      <c r="P10" s="261" t="s">
        <v>219</v>
      </c>
      <c r="Q10" s="261" t="s">
        <v>219</v>
      </c>
    </row>
    <row r="11" spans="2:19" s="261" customFormat="1" ht="18" customHeight="1">
      <c r="B11" s="349">
        <v>34</v>
      </c>
      <c r="C11" s="350" t="s">
        <v>105</v>
      </c>
      <c r="D11" s="350" t="s">
        <v>106</v>
      </c>
      <c r="E11" s="351">
        <v>4189</v>
      </c>
      <c r="F11" s="351">
        <v>2136</v>
      </c>
      <c r="G11" s="351">
        <v>2053</v>
      </c>
      <c r="I11" s="372"/>
      <c r="J11" s="372"/>
      <c r="K11" s="368"/>
      <c r="L11" s="271"/>
      <c r="M11" s="271"/>
      <c r="N11" s="261" t="s">
        <v>23</v>
      </c>
      <c r="O11" s="261">
        <f t="shared" ref="O11:O21" si="0">+P11+Q11</f>
        <v>1271</v>
      </c>
      <c r="P11" s="261">
        <v>1112</v>
      </c>
      <c r="Q11" s="261">
        <v>159</v>
      </c>
      <c r="R11" s="330">
        <f t="shared" ref="R11:R21" si="1">+P11/(P11+Q11)</f>
        <v>0.87490165224232885</v>
      </c>
      <c r="S11" s="330">
        <f t="shared" ref="S11:S21" si="2">+Q11/(P11+Q11)</f>
        <v>0.12509834775767112</v>
      </c>
    </row>
    <row r="12" spans="2:19" s="261" customFormat="1" ht="18" customHeight="1">
      <c r="B12" s="352">
        <v>26</v>
      </c>
      <c r="C12" s="353" t="s">
        <v>108</v>
      </c>
      <c r="D12" s="350" t="s">
        <v>16</v>
      </c>
      <c r="E12" s="354">
        <v>4695</v>
      </c>
      <c r="F12" s="354">
        <v>2157</v>
      </c>
      <c r="G12" s="354">
        <v>2538</v>
      </c>
      <c r="I12" s="373"/>
      <c r="J12" s="373"/>
      <c r="K12" s="368"/>
      <c r="L12" s="271"/>
      <c r="M12" s="271"/>
      <c r="N12" s="261" t="s">
        <v>117</v>
      </c>
      <c r="O12" s="261">
        <f t="shared" si="0"/>
        <v>3072</v>
      </c>
      <c r="P12" s="261">
        <v>2469</v>
      </c>
      <c r="Q12" s="261">
        <v>603</v>
      </c>
      <c r="R12" s="330">
        <f t="shared" si="1"/>
        <v>0.8037109375</v>
      </c>
      <c r="S12" s="330">
        <f t="shared" si="2"/>
        <v>0.1962890625</v>
      </c>
    </row>
    <row r="13" spans="2:19" s="261" customFormat="1" ht="18" customHeight="1">
      <c r="B13" s="349">
        <v>46</v>
      </c>
      <c r="C13" s="350" t="s">
        <v>110</v>
      </c>
      <c r="D13" s="350" t="s">
        <v>111</v>
      </c>
      <c r="E13" s="351">
        <v>3749</v>
      </c>
      <c r="F13" s="351">
        <v>1941</v>
      </c>
      <c r="G13" s="351">
        <v>1808</v>
      </c>
      <c r="I13" s="372"/>
      <c r="J13" s="372"/>
      <c r="K13" s="368"/>
      <c r="L13" s="271"/>
      <c r="M13" s="271"/>
      <c r="N13" s="261" t="s">
        <v>123</v>
      </c>
      <c r="O13" s="261">
        <f t="shared" si="0"/>
        <v>2942</v>
      </c>
      <c r="P13" s="261">
        <v>1783</v>
      </c>
      <c r="Q13" s="261">
        <v>1159</v>
      </c>
      <c r="R13" s="330">
        <f t="shared" si="1"/>
        <v>0.60605030591434395</v>
      </c>
      <c r="S13" s="330">
        <f t="shared" si="2"/>
        <v>0.393949694085656</v>
      </c>
    </row>
    <row r="14" spans="2:19" s="261" customFormat="1" ht="18" customHeight="1">
      <c r="B14" s="352">
        <v>35</v>
      </c>
      <c r="C14" s="353" t="s">
        <v>122</v>
      </c>
      <c r="D14" s="350" t="s">
        <v>123</v>
      </c>
      <c r="E14" s="354">
        <v>2942</v>
      </c>
      <c r="F14" s="354">
        <v>1783</v>
      </c>
      <c r="G14" s="354">
        <v>1159</v>
      </c>
      <c r="I14" s="271"/>
      <c r="J14" s="373"/>
      <c r="K14" s="368"/>
      <c r="L14" s="271"/>
      <c r="M14" s="271"/>
      <c r="N14" s="261" t="s">
        <v>120</v>
      </c>
      <c r="O14" s="261">
        <f t="shared" si="0"/>
        <v>2005</v>
      </c>
      <c r="P14" s="261">
        <v>1161</v>
      </c>
      <c r="Q14" s="261">
        <v>844</v>
      </c>
      <c r="R14" s="330">
        <f t="shared" si="1"/>
        <v>0.57905236907730673</v>
      </c>
      <c r="S14" s="330">
        <f t="shared" si="2"/>
        <v>0.42094763092269327</v>
      </c>
    </row>
    <row r="15" spans="2:19" s="261" customFormat="1" ht="18" customHeight="1">
      <c r="B15" s="349">
        <v>64</v>
      </c>
      <c r="C15" s="350" t="s">
        <v>134</v>
      </c>
      <c r="D15" s="350" t="s">
        <v>23</v>
      </c>
      <c r="E15" s="351">
        <v>1112</v>
      </c>
      <c r="F15" s="351">
        <v>1112</v>
      </c>
      <c r="G15" s="351">
        <v>0</v>
      </c>
      <c r="I15" s="372"/>
      <c r="J15" s="372"/>
      <c r="K15" s="368"/>
      <c r="L15" s="271"/>
      <c r="M15" s="271"/>
      <c r="N15" s="261" t="s">
        <v>137</v>
      </c>
      <c r="O15" s="261">
        <f t="shared" si="0"/>
        <v>1390</v>
      </c>
      <c r="P15" s="261">
        <v>779</v>
      </c>
      <c r="Q15" s="261">
        <v>611</v>
      </c>
      <c r="R15" s="330">
        <f t="shared" si="1"/>
        <v>0.56043165467625899</v>
      </c>
      <c r="S15" s="330">
        <f t="shared" si="2"/>
        <v>0.43956834532374101</v>
      </c>
    </row>
    <row r="16" spans="2:19" s="261" customFormat="1" ht="18" customHeight="1">
      <c r="B16" s="352">
        <v>57</v>
      </c>
      <c r="C16" s="353" t="s">
        <v>116</v>
      </c>
      <c r="D16" s="350" t="s">
        <v>117</v>
      </c>
      <c r="E16" s="354">
        <v>3072</v>
      </c>
      <c r="F16" s="354">
        <v>2469</v>
      </c>
      <c r="G16" s="354">
        <v>603</v>
      </c>
      <c r="I16" s="373"/>
      <c r="J16" s="373"/>
      <c r="K16" s="368"/>
      <c r="L16" s="271"/>
      <c r="M16" s="271"/>
      <c r="N16" s="261" t="s">
        <v>209</v>
      </c>
      <c r="O16" s="261">
        <f t="shared" si="0"/>
        <v>34667</v>
      </c>
      <c r="P16" s="261">
        <v>18688</v>
      </c>
      <c r="Q16" s="261">
        <v>15979</v>
      </c>
      <c r="R16" s="330">
        <f t="shared" si="1"/>
        <v>0.53907173969481059</v>
      </c>
      <c r="S16" s="330">
        <f t="shared" si="2"/>
        <v>0.46092826030518935</v>
      </c>
    </row>
    <row r="17" spans="2:19" s="261" customFormat="1" ht="18" customHeight="1">
      <c r="B17" s="349">
        <v>41</v>
      </c>
      <c r="C17" s="350" t="s">
        <v>125</v>
      </c>
      <c r="D17" s="350" t="s">
        <v>210</v>
      </c>
      <c r="E17" s="351">
        <v>1716</v>
      </c>
      <c r="F17" s="351">
        <v>866</v>
      </c>
      <c r="G17" s="351">
        <v>850</v>
      </c>
      <c r="I17" s="271"/>
      <c r="J17" s="271"/>
      <c r="K17" s="368"/>
      <c r="L17" s="271"/>
      <c r="M17" s="271"/>
      <c r="N17" s="261" t="s">
        <v>111</v>
      </c>
      <c r="O17" s="261">
        <f t="shared" si="0"/>
        <v>3749</v>
      </c>
      <c r="P17" s="261">
        <v>1941</v>
      </c>
      <c r="Q17" s="261">
        <v>1808</v>
      </c>
      <c r="R17" s="330">
        <f t="shared" si="1"/>
        <v>0.51773806348359563</v>
      </c>
      <c r="S17" s="330">
        <f t="shared" si="2"/>
        <v>0.48226193651640437</v>
      </c>
    </row>
    <row r="18" spans="2:19" s="261" customFormat="1" ht="18" customHeight="1">
      <c r="B18" s="352">
        <v>55</v>
      </c>
      <c r="C18" s="353" t="s">
        <v>136</v>
      </c>
      <c r="D18" s="353" t="s">
        <v>137</v>
      </c>
      <c r="E18" s="354">
        <v>1390</v>
      </c>
      <c r="F18" s="354">
        <v>779</v>
      </c>
      <c r="G18" s="354">
        <v>611</v>
      </c>
      <c r="I18" s="373"/>
      <c r="J18" s="373"/>
      <c r="K18" s="368"/>
      <c r="L18" s="271"/>
      <c r="M18" s="271"/>
      <c r="N18" s="261" t="s">
        <v>114</v>
      </c>
      <c r="O18" s="261">
        <f t="shared" si="0"/>
        <v>3567</v>
      </c>
      <c r="P18" s="261">
        <v>1819</v>
      </c>
      <c r="Q18" s="261">
        <v>1748</v>
      </c>
      <c r="R18" s="330">
        <f t="shared" si="1"/>
        <v>0.50995234090271935</v>
      </c>
      <c r="S18" s="330">
        <f t="shared" si="2"/>
        <v>0.49004765909728065</v>
      </c>
    </row>
    <row r="19" spans="2:19" s="261" customFormat="1" ht="18" customHeight="1">
      <c r="B19" s="349">
        <v>51</v>
      </c>
      <c r="C19" s="350" t="s">
        <v>119</v>
      </c>
      <c r="D19" s="350" t="s">
        <v>120</v>
      </c>
      <c r="E19" s="351">
        <v>2005</v>
      </c>
      <c r="F19" s="351">
        <v>1161</v>
      </c>
      <c r="G19" s="351">
        <v>844</v>
      </c>
      <c r="I19" s="271"/>
      <c r="J19" s="271"/>
      <c r="K19" s="368"/>
      <c r="L19" s="271"/>
      <c r="M19" s="271"/>
      <c r="N19" s="261" t="s">
        <v>106</v>
      </c>
      <c r="O19" s="261">
        <f t="shared" si="0"/>
        <v>4189</v>
      </c>
      <c r="P19" s="261">
        <v>2136</v>
      </c>
      <c r="Q19" s="261">
        <v>2053</v>
      </c>
      <c r="R19" s="330">
        <f t="shared" si="1"/>
        <v>0.50990689902124609</v>
      </c>
      <c r="S19" s="330">
        <f t="shared" si="2"/>
        <v>0.49009310097875386</v>
      </c>
    </row>
    <row r="20" spans="2:19" s="261" customFormat="1" ht="18" customHeight="1">
      <c r="B20" s="353"/>
      <c r="C20" s="353"/>
      <c r="D20" s="350" t="s">
        <v>209</v>
      </c>
      <c r="E20" s="354">
        <v>34667</v>
      </c>
      <c r="F20" s="354">
        <v>18688</v>
      </c>
      <c r="G20" s="354">
        <v>15979</v>
      </c>
      <c r="I20" s="373"/>
      <c r="J20" s="373"/>
      <c r="K20" s="369"/>
      <c r="L20" s="271"/>
      <c r="M20" s="271"/>
      <c r="N20" s="261" t="s">
        <v>210</v>
      </c>
      <c r="O20" s="261">
        <f t="shared" si="0"/>
        <v>1716</v>
      </c>
      <c r="P20" s="261">
        <v>866</v>
      </c>
      <c r="Q20" s="261">
        <v>850</v>
      </c>
      <c r="R20" s="330">
        <f t="shared" si="1"/>
        <v>0.50466200466200462</v>
      </c>
      <c r="S20" s="330">
        <f t="shared" si="2"/>
        <v>0.49533799533799533</v>
      </c>
    </row>
    <row r="21" spans="2:19" s="261" customFormat="1" ht="18" customHeight="1">
      <c r="B21" s="355"/>
      <c r="C21" s="356"/>
      <c r="D21" s="355" t="s">
        <v>201</v>
      </c>
      <c r="E21" s="357">
        <v>63104</v>
      </c>
      <c r="F21" s="357">
        <v>34911</v>
      </c>
      <c r="G21" s="357">
        <v>28193</v>
      </c>
      <c r="I21" s="271"/>
      <c r="J21" s="374"/>
      <c r="K21" s="370"/>
      <c r="L21" s="370"/>
      <c r="M21" s="370"/>
      <c r="N21" s="261" t="s">
        <v>16</v>
      </c>
      <c r="O21" s="261">
        <f t="shared" si="0"/>
        <v>4695</v>
      </c>
      <c r="P21" s="261">
        <v>2157</v>
      </c>
      <c r="Q21" s="261">
        <v>2538</v>
      </c>
      <c r="R21" s="330">
        <f t="shared" si="1"/>
        <v>0.45942492012779551</v>
      </c>
      <c r="S21" s="330">
        <f t="shared" si="2"/>
        <v>0.54057507987220443</v>
      </c>
    </row>
    <row r="22" spans="2:19" s="261" customFormat="1" ht="15" customHeight="1">
      <c r="B22" s="295"/>
      <c r="C22" s="295"/>
      <c r="D22" s="295"/>
      <c r="E22" s="295"/>
      <c r="I22" s="271"/>
      <c r="J22" s="371"/>
      <c r="K22" s="371"/>
      <c r="L22" s="271"/>
      <c r="M22" s="271"/>
    </row>
    <row r="23" spans="2:19" s="261" customFormat="1" ht="15" customHeight="1">
      <c r="C23" s="295"/>
      <c r="D23" s="295"/>
      <c r="E23" s="295"/>
    </row>
    <row r="24" spans="2:19" s="261" customFormat="1" ht="15" customHeight="1">
      <c r="B24" s="296" t="s">
        <v>221</v>
      </c>
    </row>
    <row r="25" spans="2:19" s="261" customFormat="1" ht="15" customHeight="1"/>
    <row r="26" spans="2:19" s="261" customFormat="1" ht="15" customHeight="1">
      <c r="Q26" s="331"/>
      <c r="R26" s="332"/>
      <c r="S26" s="333"/>
    </row>
    <row r="27" spans="2:19" s="261" customFormat="1" ht="15" customHeight="1">
      <c r="S27" s="304"/>
    </row>
    <row r="28" spans="2:19" s="261" customFormat="1" ht="15" customHeight="1">
      <c r="D28" s="273"/>
      <c r="E28" s="273"/>
      <c r="F28" s="273"/>
      <c r="G28" s="273"/>
      <c r="H28" s="273"/>
      <c r="I28" s="273"/>
    </row>
    <row r="29" spans="2:19" s="261" customFormat="1">
      <c r="B29" s="273"/>
      <c r="C29" s="273"/>
      <c r="D29" s="273"/>
      <c r="E29" s="273"/>
      <c r="F29" s="273"/>
      <c r="G29" s="273"/>
      <c r="H29" s="273"/>
      <c r="I29" s="273"/>
    </row>
    <row r="30" spans="2:19" s="261" customFormat="1">
      <c r="B30" s="273"/>
      <c r="C30" s="273"/>
      <c r="D30" s="325" t="s">
        <v>3</v>
      </c>
      <c r="E30" s="325" t="s">
        <v>4</v>
      </c>
      <c r="F30" s="273" t="s">
        <v>222</v>
      </c>
      <c r="G30" s="273"/>
      <c r="H30" s="273"/>
      <c r="I30" s="273"/>
    </row>
    <row r="31" spans="2:19" s="261" customFormat="1">
      <c r="B31" s="273"/>
      <c r="C31" s="273" t="s">
        <v>23</v>
      </c>
      <c r="D31" s="320">
        <v>0.87490165224232885</v>
      </c>
      <c r="E31" s="320">
        <v>0.12509834775767112</v>
      </c>
      <c r="F31" s="273">
        <v>1271</v>
      </c>
      <c r="G31" s="273"/>
      <c r="H31" s="273"/>
      <c r="I31" s="273"/>
    </row>
    <row r="32" spans="2:19" s="261" customFormat="1">
      <c r="B32" s="273"/>
      <c r="C32" s="273" t="s">
        <v>137</v>
      </c>
      <c r="D32" s="320">
        <v>0.56043165467625899</v>
      </c>
      <c r="E32" s="320">
        <v>0.43956834532374101</v>
      </c>
      <c r="F32" s="273">
        <v>1390</v>
      </c>
      <c r="G32" s="273"/>
      <c r="H32" s="273"/>
      <c r="I32" s="273"/>
    </row>
    <row r="33" spans="2:11" s="261" customFormat="1">
      <c r="B33" s="273"/>
      <c r="C33" s="273" t="s">
        <v>210</v>
      </c>
      <c r="D33" s="320">
        <v>0.50466200466200462</v>
      </c>
      <c r="E33" s="320">
        <v>0.49533799533799533</v>
      </c>
      <c r="F33" s="273">
        <v>1716</v>
      </c>
      <c r="G33" s="273"/>
      <c r="H33" s="273"/>
      <c r="I33" s="273"/>
      <c r="K33" s="327"/>
    </row>
    <row r="34" spans="2:11" s="261" customFormat="1">
      <c r="B34" s="273"/>
      <c r="C34" s="273" t="s">
        <v>120</v>
      </c>
      <c r="D34" s="320">
        <v>0.57905236907730673</v>
      </c>
      <c r="E34" s="320">
        <v>0.42094763092269327</v>
      </c>
      <c r="F34" s="273">
        <v>2005</v>
      </c>
      <c r="G34" s="273"/>
      <c r="H34" s="273"/>
      <c r="I34" s="273"/>
      <c r="K34" s="327"/>
    </row>
    <row r="35" spans="2:11" s="261" customFormat="1">
      <c r="B35" s="273"/>
      <c r="C35" s="273" t="s">
        <v>123</v>
      </c>
      <c r="D35" s="320">
        <v>0.60605030591434395</v>
      </c>
      <c r="E35" s="320">
        <v>0.393949694085656</v>
      </c>
      <c r="F35" s="273">
        <v>2942</v>
      </c>
      <c r="G35" s="273"/>
      <c r="H35" s="273"/>
      <c r="I35" s="273"/>
      <c r="K35" s="327"/>
    </row>
    <row r="36" spans="2:11" s="261" customFormat="1">
      <c r="B36" s="273"/>
      <c r="C36" s="273" t="s">
        <v>117</v>
      </c>
      <c r="D36" s="320">
        <v>0.8037109375</v>
      </c>
      <c r="E36" s="320">
        <v>0.1962890625</v>
      </c>
      <c r="F36" s="273">
        <v>3072</v>
      </c>
      <c r="G36" s="273"/>
      <c r="H36" s="273"/>
      <c r="I36" s="273"/>
      <c r="K36" s="327"/>
    </row>
    <row r="37" spans="2:11" s="261" customFormat="1">
      <c r="B37" s="273"/>
      <c r="C37" s="273" t="s">
        <v>114</v>
      </c>
      <c r="D37" s="320">
        <v>0.50995234090271935</v>
      </c>
      <c r="E37" s="320">
        <v>0.49004765909728065</v>
      </c>
      <c r="F37" s="273">
        <v>3567</v>
      </c>
      <c r="G37" s="273"/>
      <c r="H37" s="273"/>
      <c r="I37" s="273"/>
      <c r="K37" s="327"/>
    </row>
    <row r="38" spans="2:11" s="261" customFormat="1">
      <c r="B38" s="273"/>
      <c r="C38" s="273" t="s">
        <v>111</v>
      </c>
      <c r="D38" s="320">
        <v>0.51773806348359563</v>
      </c>
      <c r="E38" s="320">
        <v>0.48226193651640437</v>
      </c>
      <c r="F38" s="273">
        <v>3749</v>
      </c>
      <c r="G38" s="273"/>
      <c r="H38" s="273"/>
      <c r="I38" s="273"/>
      <c r="K38" s="327"/>
    </row>
    <row r="39" spans="2:11" s="261" customFormat="1">
      <c r="B39" s="273"/>
      <c r="C39" s="273" t="s">
        <v>106</v>
      </c>
      <c r="D39" s="320">
        <v>0.50990689902124609</v>
      </c>
      <c r="E39" s="320">
        <v>0.49009310097875386</v>
      </c>
      <c r="F39" s="273">
        <v>4189</v>
      </c>
      <c r="G39" s="273"/>
      <c r="H39" s="273"/>
      <c r="I39" s="273"/>
      <c r="K39" s="327"/>
    </row>
    <row r="40" spans="2:11" s="261" customFormat="1" ht="15.75">
      <c r="B40" s="326"/>
      <c r="C40" s="273" t="s">
        <v>16</v>
      </c>
      <c r="D40" s="320">
        <v>0.45942492012779551</v>
      </c>
      <c r="E40" s="320">
        <v>0.54057507987220443</v>
      </c>
      <c r="F40" s="273">
        <v>4695</v>
      </c>
      <c r="G40" s="273"/>
      <c r="H40" s="274"/>
      <c r="I40" s="273"/>
      <c r="K40" s="327"/>
    </row>
    <row r="41" spans="2:11" s="261" customFormat="1">
      <c r="B41" s="273"/>
      <c r="C41" s="273" t="s">
        <v>209</v>
      </c>
      <c r="D41" s="320">
        <v>0.53907173969481059</v>
      </c>
      <c r="E41" s="320">
        <v>0.46092826030518935</v>
      </c>
      <c r="F41" s="273">
        <v>34667</v>
      </c>
      <c r="G41" s="273"/>
      <c r="H41" s="274"/>
      <c r="I41" s="273"/>
      <c r="K41" s="327"/>
    </row>
    <row r="42" spans="2:11" s="261" customFormat="1">
      <c r="B42" s="273"/>
      <c r="C42" s="273"/>
      <c r="D42" s="273"/>
      <c r="E42" s="273"/>
      <c r="F42" s="273"/>
      <c r="G42" s="273"/>
      <c r="H42" s="274"/>
      <c r="I42" s="273"/>
      <c r="K42" s="327"/>
    </row>
    <row r="43" spans="2:11" s="261" customFormat="1">
      <c r="B43" s="328"/>
      <c r="C43" s="273"/>
      <c r="D43" s="273"/>
      <c r="E43" s="273"/>
      <c r="F43" s="273"/>
      <c r="G43" s="273"/>
      <c r="H43" s="274"/>
      <c r="I43" s="273"/>
    </row>
    <row r="44" spans="2:11" s="261" customFormat="1">
      <c r="B44" s="328"/>
      <c r="C44" s="273"/>
      <c r="D44" s="273"/>
      <c r="E44" s="273"/>
      <c r="F44" s="273"/>
      <c r="G44" s="273"/>
      <c r="H44" s="274"/>
      <c r="I44" s="273"/>
    </row>
    <row r="45" spans="2:11" s="261" customFormat="1">
      <c r="B45" s="328"/>
      <c r="C45" s="273"/>
      <c r="D45" s="273"/>
      <c r="E45" s="273"/>
      <c r="F45" s="273"/>
      <c r="G45" s="273"/>
      <c r="H45" s="274"/>
      <c r="I45" s="273"/>
    </row>
    <row r="46" spans="2:11" s="261" customFormat="1">
      <c r="B46" s="328"/>
      <c r="C46" s="273"/>
      <c r="D46" s="273"/>
      <c r="E46" s="273"/>
      <c r="F46" s="273"/>
      <c r="G46" s="273"/>
      <c r="H46" s="274"/>
      <c r="I46" s="273"/>
    </row>
    <row r="47" spans="2:11" s="261" customFormat="1">
      <c r="B47" s="328"/>
      <c r="C47" s="273"/>
      <c r="D47" s="273"/>
      <c r="E47" s="273"/>
      <c r="F47" s="273"/>
      <c r="G47" s="273"/>
      <c r="H47" s="274"/>
      <c r="I47" s="273"/>
    </row>
    <row r="48" spans="2:11" s="261" customFormat="1">
      <c r="B48" s="328"/>
      <c r="C48" s="273"/>
      <c r="D48" s="273"/>
      <c r="E48" s="273"/>
      <c r="F48" s="273"/>
      <c r="G48" s="273"/>
      <c r="H48" s="274"/>
      <c r="I48" s="273"/>
    </row>
    <row r="49" spans="2:10" s="261" customFormat="1">
      <c r="B49" s="328"/>
      <c r="C49" s="273"/>
      <c r="D49" s="273"/>
      <c r="H49" s="271"/>
    </row>
    <row r="50" spans="2:10" s="261" customFormat="1">
      <c r="B50" s="273"/>
      <c r="C50" s="273"/>
      <c r="D50" s="273"/>
      <c r="H50" s="271"/>
    </row>
    <row r="51" spans="2:10" s="261" customFormat="1">
      <c r="H51" s="271"/>
    </row>
    <row r="52" spans="2:10" s="261" customFormat="1">
      <c r="C52" s="335"/>
      <c r="D52" s="336"/>
      <c r="E52" s="336"/>
      <c r="F52" s="337"/>
      <c r="G52" s="336"/>
      <c r="H52" s="271"/>
    </row>
    <row r="53" spans="2:10" s="261" customFormat="1">
      <c r="C53" s="335"/>
      <c r="D53" s="334"/>
      <c r="E53" s="334"/>
      <c r="F53" s="337"/>
      <c r="G53" s="334"/>
      <c r="H53" s="271"/>
    </row>
    <row r="54" spans="2:10" s="261" customFormat="1">
      <c r="H54" s="271"/>
    </row>
    <row r="55" spans="2:10" s="261" customFormat="1">
      <c r="H55" s="271"/>
    </row>
    <row r="56" spans="2:10" s="261" customFormat="1">
      <c r="B56" s="432" t="s">
        <v>226</v>
      </c>
      <c r="H56" s="271"/>
    </row>
    <row r="57" spans="2:10" s="261" customFormat="1">
      <c r="B57" s="433" t="s">
        <v>227</v>
      </c>
      <c r="H57" s="271"/>
    </row>
    <row r="58" spans="2:10" s="261" customFormat="1" ht="15">
      <c r="D58" s="290"/>
      <c r="H58" s="271"/>
      <c r="I58" s="305"/>
      <c r="J58" s="305"/>
    </row>
    <row r="59" spans="2:10" s="261" customFormat="1" ht="15">
      <c r="D59" s="290"/>
      <c r="H59" s="271"/>
    </row>
    <row r="60" spans="2:10" s="261" customFormat="1" ht="15">
      <c r="D60" s="290"/>
      <c r="H60" s="271"/>
    </row>
    <row r="61" spans="2:10" s="261" customFormat="1" ht="15">
      <c r="D61" s="290"/>
      <c r="H61" s="271"/>
    </row>
    <row r="62" spans="2:10" s="261" customFormat="1" ht="15">
      <c r="D62" s="290"/>
      <c r="H62" s="271"/>
    </row>
    <row r="63" spans="2:10" s="261" customFormat="1" ht="15">
      <c r="D63" s="290"/>
      <c r="H63" s="271"/>
    </row>
    <row r="64" spans="2:10" s="261" customFormat="1" ht="15">
      <c r="D64" s="290"/>
      <c r="H64" s="271"/>
    </row>
    <row r="65" spans="4:8" s="261" customFormat="1" ht="15">
      <c r="D65" s="290"/>
      <c r="H65" s="271"/>
    </row>
    <row r="66" spans="4:8" s="261" customFormat="1" ht="15">
      <c r="D66" s="290"/>
      <c r="H66" s="271"/>
    </row>
    <row r="67" spans="4:8" s="261" customFormat="1" ht="15">
      <c r="D67" s="290"/>
      <c r="H67" s="271"/>
    </row>
    <row r="68" spans="4:8" s="261" customFormat="1" ht="15">
      <c r="D68" s="290"/>
      <c r="H68" s="271"/>
    </row>
    <row r="69" spans="4:8" s="261" customFormat="1">
      <c r="H69" s="271"/>
    </row>
    <row r="70" spans="4:8" s="261" customFormat="1">
      <c r="H70" s="271"/>
    </row>
    <row r="71" spans="4:8" s="261" customFormat="1">
      <c r="H71" s="271"/>
    </row>
    <row r="72" spans="4:8" s="261" customFormat="1">
      <c r="H72" s="271"/>
    </row>
    <row r="73" spans="4:8" s="261" customFormat="1">
      <c r="H73" s="271"/>
    </row>
    <row r="74" spans="4:8" s="261" customFormat="1">
      <c r="H74" s="271"/>
    </row>
    <row r="75" spans="4:8" s="261" customFormat="1">
      <c r="H75" s="271"/>
    </row>
    <row r="76" spans="4:8" s="261" customFormat="1">
      <c r="G76" s="319"/>
      <c r="H76" s="271"/>
    </row>
    <row r="77" spans="4:8" s="261" customFormat="1">
      <c r="G77" s="319"/>
      <c r="H77" s="271"/>
    </row>
    <row r="78" spans="4:8" s="261" customFormat="1">
      <c r="G78" s="319"/>
      <c r="H78" s="271"/>
    </row>
    <row r="79" spans="4:8" s="261" customFormat="1">
      <c r="G79" s="319"/>
      <c r="H79" s="271"/>
    </row>
    <row r="80" spans="4:8" s="261" customFormat="1">
      <c r="G80" s="319"/>
      <c r="H80" s="271"/>
    </row>
    <row r="81" spans="7:8" s="261" customFormat="1">
      <c r="G81" s="319"/>
      <c r="H81" s="271"/>
    </row>
    <row r="82" spans="7:8" s="261" customFormat="1">
      <c r="G82" s="319"/>
      <c r="H82" s="271"/>
    </row>
    <row r="83" spans="7:8" s="261" customFormat="1">
      <c r="G83" s="319"/>
      <c r="H83" s="271"/>
    </row>
    <row r="84" spans="7:8" s="261" customFormat="1">
      <c r="G84" s="319"/>
      <c r="H84" s="271"/>
    </row>
    <row r="85" spans="7:8" s="261" customFormat="1">
      <c r="G85" s="319"/>
      <c r="H85" s="271"/>
    </row>
    <row r="86" spans="7:8" s="261" customFormat="1">
      <c r="G86" s="319"/>
      <c r="H86" s="271"/>
    </row>
    <row r="87" spans="7:8" s="261" customFormat="1">
      <c r="H87" s="271"/>
    </row>
    <row r="88" spans="7:8" s="261" customFormat="1">
      <c r="H88" s="271"/>
    </row>
    <row r="89" spans="7:8" s="261" customFormat="1">
      <c r="H89" s="271"/>
    </row>
    <row r="90" spans="7:8" s="261" customFormat="1">
      <c r="H90" s="271"/>
    </row>
    <row r="91" spans="7:8" s="261" customFormat="1">
      <c r="H91" s="271"/>
    </row>
    <row r="92" spans="7:8" s="261" customFormat="1">
      <c r="H92" s="271"/>
    </row>
    <row r="93" spans="7:8" s="261" customFormat="1">
      <c r="H93" s="271"/>
    </row>
    <row r="94" spans="7:8" s="261" customFormat="1">
      <c r="H94" s="271"/>
    </row>
    <row r="95" spans="7:8" s="261" customFormat="1">
      <c r="H95" s="271"/>
    </row>
    <row r="96" spans="7:8" s="261" customFormat="1">
      <c r="H96" s="271"/>
    </row>
    <row r="97" spans="8:8" s="261" customFormat="1">
      <c r="H97" s="271"/>
    </row>
    <row r="98" spans="8:8" s="261" customFormat="1">
      <c r="H98" s="271"/>
    </row>
    <row r="99" spans="8:8" s="261" customFormat="1">
      <c r="H99" s="271"/>
    </row>
    <row r="100" spans="8:8" s="261" customFormat="1">
      <c r="H100" s="271"/>
    </row>
    <row r="101" spans="8:8" s="261" customFormat="1">
      <c r="H101" s="271"/>
    </row>
    <row r="102" spans="8:8" s="261" customFormat="1">
      <c r="H102" s="271"/>
    </row>
    <row r="103" spans="8:8" s="261" customFormat="1">
      <c r="H103" s="271"/>
    </row>
    <row r="104" spans="8:8" s="261" customFormat="1">
      <c r="H104" s="271"/>
    </row>
    <row r="105" spans="8:8" s="261" customFormat="1">
      <c r="H105" s="271"/>
    </row>
    <row r="106" spans="8:8" s="261" customFormat="1">
      <c r="H106" s="271"/>
    </row>
    <row r="107" spans="8:8" s="261" customFormat="1">
      <c r="H107" s="271"/>
    </row>
    <row r="108" spans="8:8" s="261" customFormat="1">
      <c r="H108" s="271"/>
    </row>
    <row r="109" spans="8:8" s="261" customFormat="1">
      <c r="H109" s="271"/>
    </row>
    <row r="110" spans="8:8" s="261" customFormat="1">
      <c r="H110" s="271"/>
    </row>
    <row r="111" spans="8:8" s="261" customFormat="1">
      <c r="H111" s="271"/>
    </row>
    <row r="112" spans="8:8" s="261" customFormat="1">
      <c r="H112" s="271"/>
    </row>
    <row r="113" spans="8:8" s="261" customFormat="1">
      <c r="H113" s="271"/>
    </row>
    <row r="114" spans="8:8" s="261" customFormat="1">
      <c r="H114" s="271"/>
    </row>
    <row r="115" spans="8:8" s="261" customFormat="1">
      <c r="H115" s="271"/>
    </row>
    <row r="116" spans="8:8" s="261" customFormat="1">
      <c r="H116" s="271"/>
    </row>
    <row r="117" spans="8:8" s="261" customFormat="1">
      <c r="H117" s="271"/>
    </row>
    <row r="118" spans="8:8" s="261" customFormat="1">
      <c r="H118" s="271"/>
    </row>
    <row r="119" spans="8:8" s="261" customFormat="1">
      <c r="H119" s="271"/>
    </row>
    <row r="120" spans="8:8" s="261" customFormat="1">
      <c r="H120" s="271"/>
    </row>
    <row r="121" spans="8:8" s="261" customFormat="1">
      <c r="H121" s="271"/>
    </row>
    <row r="122" spans="8:8" s="261" customFormat="1">
      <c r="H122" s="271"/>
    </row>
    <row r="123" spans="8:8" s="261" customFormat="1">
      <c r="H123" s="271"/>
    </row>
    <row r="124" spans="8:8" s="261" customFormat="1">
      <c r="H124" s="271"/>
    </row>
    <row r="125" spans="8:8" s="261" customFormat="1">
      <c r="H125" s="271"/>
    </row>
    <row r="126" spans="8:8" s="261" customFormat="1">
      <c r="H126" s="271"/>
    </row>
    <row r="127" spans="8:8" s="261" customFormat="1">
      <c r="H127" s="271"/>
    </row>
    <row r="128" spans="8:8" s="261" customFormat="1">
      <c r="H128" s="271"/>
    </row>
    <row r="129" spans="8:8" s="261" customFormat="1">
      <c r="H129" s="271"/>
    </row>
    <row r="130" spans="8:8" s="261" customFormat="1">
      <c r="H130" s="271"/>
    </row>
    <row r="131" spans="8:8" s="261" customFormat="1">
      <c r="H131" s="271"/>
    </row>
    <row r="132" spans="8:8" s="261" customFormat="1">
      <c r="H132" s="271"/>
    </row>
    <row r="133" spans="8:8" s="261" customFormat="1">
      <c r="H133" s="271"/>
    </row>
    <row r="134" spans="8:8" s="261" customFormat="1">
      <c r="H134" s="271"/>
    </row>
    <row r="135" spans="8:8" s="261" customFormat="1">
      <c r="H135" s="271"/>
    </row>
    <row r="136" spans="8:8" s="261" customFormat="1">
      <c r="H136" s="271"/>
    </row>
    <row r="137" spans="8:8" s="261" customFormat="1">
      <c r="H137" s="271"/>
    </row>
    <row r="138" spans="8:8" s="261" customFormat="1">
      <c r="H138" s="271"/>
    </row>
    <row r="139" spans="8:8" s="261" customFormat="1">
      <c r="H139" s="271"/>
    </row>
    <row r="140" spans="8:8" s="261" customFormat="1">
      <c r="H140" s="271"/>
    </row>
    <row r="141" spans="8:8" s="261" customFormat="1">
      <c r="H141" s="271"/>
    </row>
    <row r="142" spans="8:8" s="261" customFormat="1">
      <c r="H142" s="271"/>
    </row>
    <row r="143" spans="8:8" s="261" customFormat="1">
      <c r="H143" s="271"/>
    </row>
    <row r="144" spans="8:8" s="261" customFormat="1">
      <c r="H144" s="271"/>
    </row>
    <row r="145" spans="8:8" s="261" customFormat="1">
      <c r="H145" s="271"/>
    </row>
    <row r="146" spans="8:8" s="261" customFormat="1">
      <c r="H146" s="271"/>
    </row>
    <row r="147" spans="8:8" s="261" customFormat="1">
      <c r="H147" s="271"/>
    </row>
    <row r="148" spans="8:8" s="261" customFormat="1">
      <c r="H148" s="271"/>
    </row>
    <row r="149" spans="8:8" s="261" customFormat="1">
      <c r="H149" s="271"/>
    </row>
    <row r="150" spans="8:8" s="261" customFormat="1">
      <c r="H150" s="271"/>
    </row>
    <row r="151" spans="8:8" s="261" customFormat="1">
      <c r="H151" s="271"/>
    </row>
    <row r="152" spans="8:8" s="261" customFormat="1">
      <c r="H152" s="271"/>
    </row>
    <row r="153" spans="8:8" s="261" customFormat="1">
      <c r="H153" s="271"/>
    </row>
    <row r="154" spans="8:8" s="261" customFormat="1">
      <c r="H154" s="271"/>
    </row>
    <row r="155" spans="8:8" s="261" customFormat="1">
      <c r="H155" s="271"/>
    </row>
    <row r="156" spans="8:8" s="261" customFormat="1">
      <c r="H156" s="271"/>
    </row>
    <row r="157" spans="8:8" s="261" customFormat="1">
      <c r="H157" s="271"/>
    </row>
    <row r="158" spans="8:8" s="261" customFormat="1">
      <c r="H158" s="271"/>
    </row>
    <row r="159" spans="8:8" s="261" customFormat="1">
      <c r="H159" s="271"/>
    </row>
    <row r="160" spans="8:8" s="261" customFormat="1">
      <c r="H160" s="271"/>
    </row>
    <row r="161" spans="8:8" s="261" customFormat="1">
      <c r="H161" s="271"/>
    </row>
    <row r="162" spans="8:8" s="261" customFormat="1">
      <c r="H162" s="271"/>
    </row>
    <row r="163" spans="8:8" s="261" customFormat="1">
      <c r="H163" s="271"/>
    </row>
    <row r="164" spans="8:8" s="261" customFormat="1">
      <c r="H164" s="271"/>
    </row>
    <row r="165" spans="8:8" s="261" customFormat="1">
      <c r="H165" s="271"/>
    </row>
    <row r="166" spans="8:8" s="261" customFormat="1">
      <c r="H166" s="271"/>
    </row>
    <row r="167" spans="8:8" s="261" customFormat="1">
      <c r="H167" s="271"/>
    </row>
    <row r="168" spans="8:8" s="261" customFormat="1">
      <c r="H168" s="271"/>
    </row>
    <row r="169" spans="8:8" s="261" customFormat="1">
      <c r="H169" s="271"/>
    </row>
    <row r="170" spans="8:8" s="261" customFormat="1">
      <c r="H170" s="271"/>
    </row>
    <row r="171" spans="8:8" s="261" customFormat="1">
      <c r="H171" s="271"/>
    </row>
    <row r="172" spans="8:8" s="261" customFormat="1">
      <c r="H172" s="271"/>
    </row>
    <row r="173" spans="8:8" s="261" customFormat="1">
      <c r="H173" s="271"/>
    </row>
    <row r="174" spans="8:8" s="261" customFormat="1">
      <c r="H174" s="271"/>
    </row>
    <row r="175" spans="8:8" s="261" customFormat="1">
      <c r="H175" s="271"/>
    </row>
    <row r="176" spans="8:8" s="261" customFormat="1">
      <c r="H176" s="271"/>
    </row>
    <row r="177" spans="8:8" s="261" customFormat="1">
      <c r="H177" s="271"/>
    </row>
    <row r="178" spans="8:8" s="261" customFormat="1">
      <c r="H178" s="271"/>
    </row>
    <row r="179" spans="8:8" s="261" customFormat="1">
      <c r="H179" s="271"/>
    </row>
    <row r="180" spans="8:8" s="261" customFormat="1">
      <c r="H180" s="271"/>
    </row>
    <row r="181" spans="8:8" s="261" customFormat="1">
      <c r="H181" s="271"/>
    </row>
    <row r="182" spans="8:8" s="261" customFormat="1">
      <c r="H182" s="271"/>
    </row>
    <row r="183" spans="8:8" s="261" customFormat="1">
      <c r="H183" s="271"/>
    </row>
    <row r="184" spans="8:8" s="261" customFormat="1">
      <c r="H184" s="271"/>
    </row>
    <row r="185" spans="8:8" s="261" customFormat="1">
      <c r="H185" s="271"/>
    </row>
    <row r="186" spans="8:8" s="261" customFormat="1">
      <c r="H186" s="271"/>
    </row>
    <row r="187" spans="8:8" s="261" customFormat="1">
      <c r="H187" s="271"/>
    </row>
    <row r="188" spans="8:8" s="261" customFormat="1">
      <c r="H188" s="271"/>
    </row>
    <row r="189" spans="8:8" s="261" customFormat="1">
      <c r="H189" s="271"/>
    </row>
    <row r="190" spans="8:8" s="261" customFormat="1">
      <c r="H190" s="271"/>
    </row>
    <row r="191" spans="8:8" s="261" customFormat="1">
      <c r="H191" s="271"/>
    </row>
    <row r="192" spans="8:8" s="261" customFormat="1">
      <c r="H192" s="271"/>
    </row>
    <row r="193" spans="8:8" s="261" customFormat="1">
      <c r="H193" s="271"/>
    </row>
    <row r="194" spans="8:8" s="261" customFormat="1">
      <c r="H194" s="271"/>
    </row>
    <row r="195" spans="8:8" s="261" customFormat="1">
      <c r="H195" s="271"/>
    </row>
    <row r="196" spans="8:8" s="261" customFormat="1">
      <c r="H196" s="271"/>
    </row>
    <row r="197" spans="8:8" s="261" customFormat="1">
      <c r="H197" s="271"/>
    </row>
    <row r="198" spans="8:8" s="261" customFormat="1">
      <c r="H198" s="271"/>
    </row>
    <row r="199" spans="8:8" s="261" customFormat="1">
      <c r="H199" s="271"/>
    </row>
    <row r="200" spans="8:8" s="261" customFormat="1">
      <c r="H200" s="271"/>
    </row>
    <row r="201" spans="8:8" s="261" customFormat="1">
      <c r="H201" s="271"/>
    </row>
    <row r="202" spans="8:8" s="261" customFormat="1">
      <c r="H202" s="271"/>
    </row>
    <row r="203" spans="8:8" s="261" customFormat="1">
      <c r="H203" s="271"/>
    </row>
    <row r="204" spans="8:8" s="261" customFormat="1">
      <c r="H204" s="271"/>
    </row>
    <row r="205" spans="8:8" s="261" customFormat="1">
      <c r="H205" s="271"/>
    </row>
    <row r="206" spans="8:8" s="261" customFormat="1">
      <c r="H206" s="271"/>
    </row>
    <row r="207" spans="8:8" s="261" customFormat="1">
      <c r="H207" s="271"/>
    </row>
    <row r="208" spans="8:8" s="261" customFormat="1">
      <c r="H208" s="271"/>
    </row>
    <row r="209" spans="8:8" s="261" customFormat="1">
      <c r="H209" s="271"/>
    </row>
    <row r="210" spans="8:8" s="261" customFormat="1">
      <c r="H210" s="271"/>
    </row>
    <row r="211" spans="8:8" s="261" customFormat="1">
      <c r="H211" s="271"/>
    </row>
    <row r="212" spans="8:8" s="261" customFormat="1">
      <c r="H212" s="271"/>
    </row>
    <row r="213" spans="8:8" s="261" customFormat="1">
      <c r="H213" s="271"/>
    </row>
    <row r="214" spans="8:8" s="261" customFormat="1">
      <c r="H214" s="271"/>
    </row>
    <row r="215" spans="8:8" s="261" customFormat="1">
      <c r="H215" s="271"/>
    </row>
    <row r="216" spans="8:8" s="261" customFormat="1">
      <c r="H216" s="271"/>
    </row>
    <row r="217" spans="8:8" s="261" customFormat="1">
      <c r="H217" s="271"/>
    </row>
    <row r="218" spans="8:8" s="261" customFormat="1">
      <c r="H218" s="271"/>
    </row>
    <row r="219" spans="8:8" s="261" customFormat="1">
      <c r="H219" s="271"/>
    </row>
    <row r="220" spans="8:8" s="261" customFormat="1">
      <c r="H220" s="271"/>
    </row>
    <row r="221" spans="8:8" s="261" customFormat="1">
      <c r="H221" s="271"/>
    </row>
    <row r="222" spans="8:8" s="261" customFormat="1">
      <c r="H222" s="271"/>
    </row>
    <row r="223" spans="8:8" s="261" customFormat="1">
      <c r="H223" s="271"/>
    </row>
    <row r="224" spans="8:8" s="261" customFormat="1">
      <c r="H224" s="271"/>
    </row>
    <row r="225" spans="8:8" s="261" customFormat="1">
      <c r="H225" s="271"/>
    </row>
    <row r="226" spans="8:8" s="261" customFormat="1">
      <c r="H226" s="271"/>
    </row>
    <row r="227" spans="8:8" s="261" customFormat="1">
      <c r="H227" s="271"/>
    </row>
    <row r="228" spans="8:8" s="261" customFormat="1">
      <c r="H228" s="271"/>
    </row>
    <row r="229" spans="8:8" s="261" customFormat="1">
      <c r="H229" s="271"/>
    </row>
    <row r="230" spans="8:8" s="261" customFormat="1">
      <c r="H230" s="271"/>
    </row>
    <row r="231" spans="8:8" s="261" customFormat="1">
      <c r="H231" s="271"/>
    </row>
    <row r="232" spans="8:8" s="261" customFormat="1">
      <c r="H232" s="271"/>
    </row>
    <row r="233" spans="8:8" s="261" customFormat="1">
      <c r="H233" s="271"/>
    </row>
    <row r="234" spans="8:8" s="261" customFormat="1">
      <c r="H234" s="271"/>
    </row>
    <row r="235" spans="8:8" s="261" customFormat="1">
      <c r="H235" s="271"/>
    </row>
    <row r="236" spans="8:8" s="261" customFormat="1">
      <c r="H236" s="271"/>
    </row>
    <row r="237" spans="8:8" s="261" customFormat="1">
      <c r="H237" s="271"/>
    </row>
    <row r="238" spans="8:8" s="261" customFormat="1">
      <c r="H238" s="271"/>
    </row>
    <row r="239" spans="8:8" s="261" customFormat="1">
      <c r="H239" s="271"/>
    </row>
    <row r="240" spans="8:8" s="261" customFormat="1">
      <c r="H240" s="271"/>
    </row>
    <row r="241" spans="8:8" s="261" customFormat="1">
      <c r="H241" s="271"/>
    </row>
    <row r="242" spans="8:8" s="261" customFormat="1">
      <c r="H242" s="271"/>
    </row>
    <row r="243" spans="8:8" s="261" customFormat="1">
      <c r="H243" s="271"/>
    </row>
    <row r="244" spans="8:8" s="261" customFormat="1">
      <c r="H244" s="271"/>
    </row>
    <row r="245" spans="8:8" s="261" customFormat="1">
      <c r="H245" s="271"/>
    </row>
    <row r="246" spans="8:8" s="261" customFormat="1">
      <c r="H246" s="271"/>
    </row>
    <row r="247" spans="8:8" s="261" customFormat="1">
      <c r="H247" s="271"/>
    </row>
    <row r="248" spans="8:8" s="261" customFormat="1">
      <c r="H248" s="271"/>
    </row>
    <row r="249" spans="8:8" s="261" customFormat="1">
      <c r="H249" s="271"/>
    </row>
    <row r="250" spans="8:8" s="261" customFormat="1">
      <c r="H250" s="271"/>
    </row>
    <row r="251" spans="8:8" s="261" customFormat="1">
      <c r="H251" s="271"/>
    </row>
    <row r="252" spans="8:8" s="261" customFormat="1">
      <c r="H252" s="271"/>
    </row>
    <row r="253" spans="8:8" s="261" customFormat="1">
      <c r="H253" s="271"/>
    </row>
    <row r="254" spans="8:8" s="261" customFormat="1">
      <c r="H254" s="271"/>
    </row>
    <row r="255" spans="8:8" s="261" customFormat="1">
      <c r="H255" s="271"/>
    </row>
    <row r="256" spans="8:8" s="261" customFormat="1">
      <c r="H256" s="271"/>
    </row>
    <row r="257" spans="8:8" s="261" customFormat="1">
      <c r="H257" s="271"/>
    </row>
    <row r="258" spans="8:8" s="261" customFormat="1">
      <c r="H258" s="271"/>
    </row>
    <row r="259" spans="8:8" s="261" customFormat="1">
      <c r="H259" s="271"/>
    </row>
    <row r="260" spans="8:8" s="261" customFormat="1">
      <c r="H260" s="271"/>
    </row>
    <row r="261" spans="8:8" s="261" customFormat="1">
      <c r="H261" s="271"/>
    </row>
    <row r="262" spans="8:8" s="261" customFormat="1">
      <c r="H262" s="271"/>
    </row>
    <row r="263" spans="8:8" s="261" customFormat="1">
      <c r="H263" s="271"/>
    </row>
    <row r="264" spans="8:8" s="261" customFormat="1">
      <c r="H264" s="271"/>
    </row>
    <row r="265" spans="8:8" s="261" customFormat="1">
      <c r="H265" s="271"/>
    </row>
    <row r="266" spans="8:8" s="261" customFormat="1">
      <c r="H266" s="271"/>
    </row>
    <row r="267" spans="8:8" s="261" customFormat="1">
      <c r="H267" s="271"/>
    </row>
    <row r="268" spans="8:8" s="261" customFormat="1">
      <c r="H268" s="271"/>
    </row>
    <row r="269" spans="8:8" s="261" customFormat="1">
      <c r="H269" s="271"/>
    </row>
    <row r="270" spans="8:8" s="261" customFormat="1">
      <c r="H270" s="271"/>
    </row>
    <row r="271" spans="8:8" s="261" customFormat="1">
      <c r="H271" s="271"/>
    </row>
    <row r="272" spans="8:8" s="261" customFormat="1">
      <c r="H272" s="271"/>
    </row>
    <row r="273" spans="8:8" s="261" customFormat="1">
      <c r="H273" s="271"/>
    </row>
    <row r="274" spans="8:8" s="261" customFormat="1">
      <c r="H274" s="271"/>
    </row>
    <row r="275" spans="8:8" s="261" customFormat="1">
      <c r="H275" s="271"/>
    </row>
    <row r="276" spans="8:8" s="261" customFormat="1">
      <c r="H276" s="271"/>
    </row>
    <row r="277" spans="8:8" s="261" customFormat="1">
      <c r="H277" s="271"/>
    </row>
    <row r="278" spans="8:8" s="261" customFormat="1">
      <c r="H278" s="271"/>
    </row>
    <row r="279" spans="8:8" s="261" customFormat="1">
      <c r="H279" s="271"/>
    </row>
    <row r="280" spans="8:8" s="261" customFormat="1">
      <c r="H280" s="271"/>
    </row>
    <row r="281" spans="8:8" s="261" customFormat="1">
      <c r="H281" s="271"/>
    </row>
    <row r="282" spans="8:8" s="261" customFormat="1">
      <c r="H282" s="271"/>
    </row>
    <row r="283" spans="8:8" s="261" customFormat="1">
      <c r="H283" s="271"/>
    </row>
    <row r="284" spans="8:8" s="261" customFormat="1">
      <c r="H284" s="271"/>
    </row>
    <row r="285" spans="8:8" s="261" customFormat="1">
      <c r="H285" s="271"/>
    </row>
    <row r="286" spans="8:8" s="261" customFormat="1">
      <c r="H286" s="271"/>
    </row>
    <row r="287" spans="8:8" s="261" customFormat="1">
      <c r="H287" s="271"/>
    </row>
    <row r="288" spans="8:8" s="261" customFormat="1">
      <c r="H288" s="271"/>
    </row>
    <row r="289" spans="8:8" s="261" customFormat="1">
      <c r="H289" s="271"/>
    </row>
    <row r="290" spans="8:8" s="261" customFormat="1">
      <c r="H290" s="271"/>
    </row>
    <row r="291" spans="8:8" s="261" customFormat="1">
      <c r="H291" s="271"/>
    </row>
    <row r="292" spans="8:8" s="261" customFormat="1">
      <c r="H292" s="271"/>
    </row>
    <row r="293" spans="8:8" s="261" customFormat="1">
      <c r="H293" s="271"/>
    </row>
    <row r="294" spans="8:8" s="261" customFormat="1">
      <c r="H294" s="271"/>
    </row>
    <row r="295" spans="8:8" s="261" customFormat="1">
      <c r="H295" s="271"/>
    </row>
    <row r="296" spans="8:8" s="261" customFormat="1">
      <c r="H296" s="271"/>
    </row>
    <row r="297" spans="8:8" s="261" customFormat="1">
      <c r="H297" s="271"/>
    </row>
    <row r="298" spans="8:8" s="261" customFormat="1">
      <c r="H298" s="271"/>
    </row>
    <row r="299" spans="8:8" s="261" customFormat="1">
      <c r="H299" s="271"/>
    </row>
    <row r="300" spans="8:8" s="261" customFormat="1">
      <c r="H300" s="271"/>
    </row>
    <row r="301" spans="8:8" s="261" customFormat="1">
      <c r="H301" s="271"/>
    </row>
    <row r="302" spans="8:8" s="261" customFormat="1">
      <c r="H302" s="271"/>
    </row>
    <row r="303" spans="8:8" s="261" customFormat="1">
      <c r="H303" s="271"/>
    </row>
    <row r="304" spans="8:8" s="261" customFormat="1">
      <c r="H304" s="271"/>
    </row>
    <row r="305" spans="8:8" s="261" customFormat="1">
      <c r="H305" s="271"/>
    </row>
    <row r="306" spans="8:8" s="261" customFormat="1">
      <c r="H306" s="271"/>
    </row>
    <row r="307" spans="8:8" s="261" customFormat="1">
      <c r="H307" s="271"/>
    </row>
    <row r="308" spans="8:8" s="261" customFormat="1">
      <c r="H308" s="271"/>
    </row>
    <row r="309" spans="8:8" s="261" customFormat="1">
      <c r="H309" s="271"/>
    </row>
    <row r="310" spans="8:8" s="261" customFormat="1">
      <c r="H310" s="271"/>
    </row>
    <row r="311" spans="8:8" s="261" customFormat="1">
      <c r="H311" s="271"/>
    </row>
    <row r="312" spans="8:8" s="261" customFormat="1">
      <c r="H312" s="271"/>
    </row>
    <row r="313" spans="8:8" s="261" customFormat="1">
      <c r="H313" s="271"/>
    </row>
    <row r="314" spans="8:8" s="261" customFormat="1">
      <c r="H314" s="271"/>
    </row>
    <row r="315" spans="8:8" s="261" customFormat="1">
      <c r="H315" s="271"/>
    </row>
    <row r="316" spans="8:8" s="261" customFormat="1">
      <c r="H316" s="271"/>
    </row>
    <row r="317" spans="8:8" s="261" customFormat="1">
      <c r="H317" s="271"/>
    </row>
    <row r="318" spans="8:8" s="261" customFormat="1">
      <c r="H318" s="271"/>
    </row>
    <row r="319" spans="8:8" s="261" customFormat="1">
      <c r="H319" s="271"/>
    </row>
    <row r="320" spans="8:8" s="261" customFormat="1">
      <c r="H320" s="271"/>
    </row>
    <row r="321" spans="8:8" s="261" customFormat="1">
      <c r="H321" s="271"/>
    </row>
    <row r="322" spans="8:8" s="261" customFormat="1">
      <c r="H322" s="271"/>
    </row>
    <row r="323" spans="8:8" s="261" customFormat="1">
      <c r="H323" s="271"/>
    </row>
    <row r="324" spans="8:8" s="261" customFormat="1">
      <c r="H324" s="271"/>
    </row>
    <row r="325" spans="8:8" s="261" customFormat="1">
      <c r="H325" s="271"/>
    </row>
    <row r="326" spans="8:8" s="261" customFormat="1">
      <c r="H326" s="271"/>
    </row>
    <row r="327" spans="8:8" s="261" customFormat="1">
      <c r="H327" s="271"/>
    </row>
    <row r="328" spans="8:8" s="261" customFormat="1">
      <c r="H328" s="271"/>
    </row>
    <row r="329" spans="8:8" s="261" customFormat="1">
      <c r="H329" s="271"/>
    </row>
    <row r="330" spans="8:8" s="261" customFormat="1">
      <c r="H330" s="271"/>
    </row>
    <row r="331" spans="8:8" s="261" customFormat="1">
      <c r="H331" s="271"/>
    </row>
    <row r="332" spans="8:8" s="261" customFormat="1">
      <c r="H332" s="271"/>
    </row>
    <row r="333" spans="8:8" s="261" customFormat="1">
      <c r="H333" s="271"/>
    </row>
    <row r="334" spans="8:8" s="261" customFormat="1">
      <c r="H334" s="271"/>
    </row>
    <row r="335" spans="8:8" s="261" customFormat="1">
      <c r="H335" s="271"/>
    </row>
    <row r="336" spans="8:8" s="261" customFormat="1">
      <c r="H336" s="271"/>
    </row>
    <row r="337" spans="8:8" s="261" customFormat="1">
      <c r="H337" s="271"/>
    </row>
    <row r="338" spans="8:8" s="261" customFormat="1">
      <c r="H338" s="271"/>
    </row>
    <row r="339" spans="8:8" s="261" customFormat="1">
      <c r="H339" s="271"/>
    </row>
    <row r="340" spans="8:8" s="261" customFormat="1">
      <c r="H340" s="271"/>
    </row>
    <row r="341" spans="8:8" s="261" customFormat="1">
      <c r="H341" s="271"/>
    </row>
    <row r="342" spans="8:8" s="261" customFormat="1">
      <c r="H342" s="271"/>
    </row>
    <row r="343" spans="8:8" s="261" customFormat="1">
      <c r="H343" s="271"/>
    </row>
    <row r="344" spans="8:8" s="261" customFormat="1">
      <c r="H344" s="271"/>
    </row>
    <row r="345" spans="8:8" s="261" customFormat="1">
      <c r="H345" s="271"/>
    </row>
    <row r="346" spans="8:8" s="261" customFormat="1">
      <c r="H346" s="271"/>
    </row>
    <row r="347" spans="8:8" s="261" customFormat="1">
      <c r="H347" s="271"/>
    </row>
    <row r="348" spans="8:8" s="261" customFormat="1">
      <c r="H348" s="271"/>
    </row>
    <row r="349" spans="8:8" s="261" customFormat="1">
      <c r="H349" s="271"/>
    </row>
    <row r="350" spans="8:8" s="261" customFormat="1">
      <c r="H350" s="271"/>
    </row>
    <row r="351" spans="8:8" s="261" customFormat="1">
      <c r="H351" s="271"/>
    </row>
    <row r="352" spans="8:8" s="261" customFormat="1">
      <c r="H352" s="271"/>
    </row>
    <row r="353" spans="8:8" s="261" customFormat="1">
      <c r="H353" s="271"/>
    </row>
    <row r="354" spans="8:8" s="261" customFormat="1">
      <c r="H354" s="271"/>
    </row>
    <row r="355" spans="8:8" s="261" customFormat="1">
      <c r="H355" s="271"/>
    </row>
    <row r="356" spans="8:8" s="261" customFormat="1">
      <c r="H356" s="271"/>
    </row>
    <row r="357" spans="8:8" s="261" customFormat="1">
      <c r="H357" s="271"/>
    </row>
    <row r="358" spans="8:8" s="261" customFormat="1">
      <c r="H358" s="271"/>
    </row>
    <row r="359" spans="8:8" s="261" customFormat="1">
      <c r="H359" s="271"/>
    </row>
    <row r="360" spans="8:8" s="261" customFormat="1">
      <c r="H360" s="271"/>
    </row>
    <row r="361" spans="8:8" s="261" customFormat="1">
      <c r="H361" s="271"/>
    </row>
    <row r="362" spans="8:8" s="261" customFormat="1">
      <c r="H362" s="271"/>
    </row>
    <row r="363" spans="8:8" s="261" customFormat="1">
      <c r="H363" s="271"/>
    </row>
    <row r="364" spans="8:8" s="261" customFormat="1">
      <c r="H364" s="271"/>
    </row>
    <row r="365" spans="8:8" s="261" customFormat="1">
      <c r="H365" s="271"/>
    </row>
    <row r="366" spans="8:8" s="261" customFormat="1">
      <c r="H366" s="271"/>
    </row>
    <row r="367" spans="8:8" s="261" customFormat="1">
      <c r="H367" s="271"/>
    </row>
    <row r="368" spans="8:8" s="261" customFormat="1">
      <c r="H368" s="271"/>
    </row>
    <row r="369" spans="8:8" s="261" customFormat="1">
      <c r="H369" s="271"/>
    </row>
    <row r="370" spans="8:8" s="261" customFormat="1">
      <c r="H370" s="271"/>
    </row>
    <row r="371" spans="8:8" s="261" customFormat="1">
      <c r="H371" s="271"/>
    </row>
    <row r="372" spans="8:8" s="261" customFormat="1">
      <c r="H372" s="271"/>
    </row>
    <row r="373" spans="8:8" s="261" customFormat="1">
      <c r="H373" s="271"/>
    </row>
    <row r="374" spans="8:8" s="261" customFormat="1">
      <c r="H374" s="271"/>
    </row>
    <row r="375" spans="8:8" s="261" customFormat="1">
      <c r="H375" s="271"/>
    </row>
    <row r="376" spans="8:8" s="261" customFormat="1">
      <c r="H376" s="271"/>
    </row>
    <row r="377" spans="8:8" s="261" customFormat="1">
      <c r="H377" s="271"/>
    </row>
    <row r="378" spans="8:8" s="261" customFormat="1">
      <c r="H378" s="271"/>
    </row>
    <row r="379" spans="8:8" s="261" customFormat="1">
      <c r="H379" s="271"/>
    </row>
    <row r="380" spans="8:8" s="261" customFormat="1">
      <c r="H380" s="271"/>
    </row>
    <row r="381" spans="8:8" s="261" customFormat="1">
      <c r="H381" s="271"/>
    </row>
    <row r="382" spans="8:8" s="261" customFormat="1">
      <c r="H382" s="271"/>
    </row>
    <row r="383" spans="8:8" s="261" customFormat="1">
      <c r="H383" s="271"/>
    </row>
    <row r="384" spans="8:8" s="261" customFormat="1">
      <c r="H384" s="271"/>
    </row>
    <row r="385" spans="8:8" s="261" customFormat="1">
      <c r="H385" s="271"/>
    </row>
    <row r="386" spans="8:8" s="261" customFormat="1">
      <c r="H386" s="271"/>
    </row>
    <row r="387" spans="8:8" s="261" customFormat="1">
      <c r="H387" s="271"/>
    </row>
    <row r="388" spans="8:8" s="261" customFormat="1">
      <c r="H388" s="271"/>
    </row>
    <row r="389" spans="8:8" s="261" customFormat="1">
      <c r="H389" s="271"/>
    </row>
    <row r="390" spans="8:8" s="261" customFormat="1">
      <c r="H390" s="271"/>
    </row>
    <row r="391" spans="8:8" s="261" customFormat="1">
      <c r="H391" s="271"/>
    </row>
    <row r="392" spans="8:8" s="261" customFormat="1">
      <c r="H392" s="271"/>
    </row>
    <row r="393" spans="8:8" s="261" customFormat="1">
      <c r="H393" s="271"/>
    </row>
    <row r="394" spans="8:8" s="261" customFormat="1">
      <c r="H394" s="271"/>
    </row>
    <row r="395" spans="8:8" s="261" customFormat="1">
      <c r="H395" s="271"/>
    </row>
    <row r="396" spans="8:8" s="261" customFormat="1">
      <c r="H396" s="271"/>
    </row>
    <row r="397" spans="8:8" s="261" customFormat="1">
      <c r="H397" s="271"/>
    </row>
    <row r="398" spans="8:8" s="261" customFormat="1">
      <c r="H398" s="271"/>
    </row>
    <row r="399" spans="8:8" s="261" customFormat="1">
      <c r="H399" s="271"/>
    </row>
    <row r="400" spans="8:8" s="261" customFormat="1">
      <c r="H400" s="271"/>
    </row>
    <row r="401" spans="8:8" s="261" customFormat="1">
      <c r="H401" s="271"/>
    </row>
    <row r="402" spans="8:8" s="261" customFormat="1">
      <c r="H402" s="271"/>
    </row>
    <row r="403" spans="8:8" s="261" customFormat="1">
      <c r="H403" s="271"/>
    </row>
    <row r="404" spans="8:8" s="261" customFormat="1">
      <c r="H404" s="271"/>
    </row>
    <row r="405" spans="8:8" s="261" customFormat="1">
      <c r="H405" s="271"/>
    </row>
    <row r="406" spans="8:8" s="261" customFormat="1">
      <c r="H406" s="271"/>
    </row>
    <row r="407" spans="8:8" s="261" customFormat="1">
      <c r="H407" s="271"/>
    </row>
    <row r="408" spans="8:8" s="261" customFormat="1">
      <c r="H408" s="271"/>
    </row>
    <row r="409" spans="8:8" s="261" customFormat="1">
      <c r="H409" s="271"/>
    </row>
    <row r="410" spans="8:8" s="261" customFormat="1">
      <c r="H410" s="271"/>
    </row>
    <row r="411" spans="8:8" s="261" customFormat="1">
      <c r="H411" s="271"/>
    </row>
    <row r="412" spans="8:8" s="261" customFormat="1">
      <c r="H412" s="271"/>
    </row>
    <row r="413" spans="8:8" s="261" customFormat="1">
      <c r="H413" s="271"/>
    </row>
    <row r="414" spans="8:8" s="261" customFormat="1">
      <c r="H414" s="271"/>
    </row>
    <row r="415" spans="8:8" s="261" customFormat="1">
      <c r="H415" s="271"/>
    </row>
    <row r="416" spans="8:8" s="261" customFormat="1">
      <c r="H416" s="271"/>
    </row>
    <row r="417" spans="8:8" s="261" customFormat="1">
      <c r="H417" s="271"/>
    </row>
    <row r="418" spans="8:8" s="261" customFormat="1">
      <c r="H418" s="271"/>
    </row>
    <row r="419" spans="8:8" s="261" customFormat="1">
      <c r="H419" s="271"/>
    </row>
    <row r="420" spans="8:8" s="261" customFormat="1">
      <c r="H420" s="271"/>
    </row>
    <row r="421" spans="8:8" s="261" customFormat="1">
      <c r="H421" s="271"/>
    </row>
    <row r="422" spans="8:8" s="261" customFormat="1">
      <c r="H422" s="271"/>
    </row>
    <row r="423" spans="8:8" s="261" customFormat="1">
      <c r="H423" s="271"/>
    </row>
    <row r="424" spans="8:8" s="261" customFormat="1">
      <c r="H424" s="271"/>
    </row>
    <row r="425" spans="8:8" s="261" customFormat="1">
      <c r="H425" s="271"/>
    </row>
    <row r="426" spans="8:8" s="261" customFormat="1">
      <c r="H426" s="271"/>
    </row>
    <row r="427" spans="8:8" s="261" customFormat="1">
      <c r="H427" s="271"/>
    </row>
    <row r="428" spans="8:8" s="261" customFormat="1">
      <c r="H428" s="271"/>
    </row>
    <row r="429" spans="8:8" s="261" customFormat="1">
      <c r="H429" s="271"/>
    </row>
    <row r="430" spans="8:8" s="261" customFormat="1">
      <c r="H430" s="271"/>
    </row>
    <row r="431" spans="8:8" s="261" customFormat="1">
      <c r="H431" s="271"/>
    </row>
    <row r="432" spans="8:8" s="261" customFormat="1">
      <c r="H432" s="271"/>
    </row>
    <row r="433" spans="8:8" s="261" customFormat="1">
      <c r="H433" s="271"/>
    </row>
    <row r="434" spans="8:8" s="261" customFormat="1">
      <c r="H434" s="271"/>
    </row>
    <row r="435" spans="8:8" s="261" customFormat="1">
      <c r="H435" s="271"/>
    </row>
    <row r="436" spans="8:8" s="261" customFormat="1">
      <c r="H436" s="271"/>
    </row>
    <row r="437" spans="8:8" s="261" customFormat="1">
      <c r="H437" s="271"/>
    </row>
    <row r="438" spans="8:8" s="261" customFormat="1">
      <c r="H438" s="271"/>
    </row>
    <row r="439" spans="8:8" s="261" customFormat="1">
      <c r="H439" s="271"/>
    </row>
    <row r="440" spans="8:8" s="261" customFormat="1">
      <c r="H440" s="271"/>
    </row>
    <row r="441" spans="8:8" s="261" customFormat="1">
      <c r="H441" s="271"/>
    </row>
    <row r="442" spans="8:8" s="261" customFormat="1">
      <c r="H442" s="271"/>
    </row>
    <row r="443" spans="8:8" s="261" customFormat="1">
      <c r="H443" s="271"/>
    </row>
    <row r="444" spans="8:8" s="261" customFormat="1">
      <c r="H444" s="271"/>
    </row>
    <row r="445" spans="8:8" s="261" customFormat="1">
      <c r="H445" s="271"/>
    </row>
    <row r="446" spans="8:8" s="261" customFormat="1">
      <c r="H446" s="271"/>
    </row>
    <row r="447" spans="8:8" s="261" customFormat="1">
      <c r="H447" s="271"/>
    </row>
    <row r="448" spans="8:8" s="261" customFormat="1">
      <c r="H448" s="271"/>
    </row>
    <row r="449" spans="8:8" s="261" customFormat="1">
      <c r="H449" s="271"/>
    </row>
    <row r="450" spans="8:8" s="261" customFormat="1">
      <c r="H450" s="271"/>
    </row>
    <row r="451" spans="8:8" s="261" customFormat="1">
      <c r="H451" s="271"/>
    </row>
    <row r="452" spans="8:8" s="261" customFormat="1">
      <c r="H452" s="271"/>
    </row>
    <row r="453" spans="8:8" s="261" customFormat="1">
      <c r="H453" s="271"/>
    </row>
    <row r="454" spans="8:8" s="261" customFormat="1">
      <c r="H454" s="271"/>
    </row>
    <row r="455" spans="8:8" s="261" customFormat="1">
      <c r="H455" s="271"/>
    </row>
    <row r="456" spans="8:8" s="261" customFormat="1">
      <c r="H456" s="271"/>
    </row>
    <row r="457" spans="8:8" s="261" customFormat="1">
      <c r="H457" s="271"/>
    </row>
    <row r="458" spans="8:8" s="261" customFormat="1">
      <c r="H458" s="271"/>
    </row>
    <row r="459" spans="8:8" s="261" customFormat="1">
      <c r="H459" s="271"/>
    </row>
    <row r="460" spans="8:8" s="261" customFormat="1">
      <c r="H460" s="271"/>
    </row>
    <row r="461" spans="8:8" s="261" customFormat="1">
      <c r="H461" s="271"/>
    </row>
    <row r="462" spans="8:8" s="261" customFormat="1">
      <c r="H462" s="271"/>
    </row>
    <row r="463" spans="8:8" s="261" customFormat="1">
      <c r="H463" s="271"/>
    </row>
    <row r="464" spans="8:8" s="261" customFormat="1">
      <c r="H464" s="271"/>
    </row>
    <row r="465" spans="8:8" s="261" customFormat="1">
      <c r="H465" s="271"/>
    </row>
    <row r="466" spans="8:8" s="261" customFormat="1">
      <c r="H466" s="271"/>
    </row>
    <row r="467" spans="8:8" s="261" customFormat="1">
      <c r="H467" s="271"/>
    </row>
    <row r="468" spans="8:8" s="261" customFormat="1">
      <c r="H468" s="271"/>
    </row>
    <row r="469" spans="8:8" s="261" customFormat="1">
      <c r="H469" s="271"/>
    </row>
    <row r="470" spans="8:8" s="261" customFormat="1">
      <c r="H470" s="271"/>
    </row>
    <row r="471" spans="8:8" s="261" customFormat="1">
      <c r="H471" s="271"/>
    </row>
    <row r="472" spans="8:8" s="261" customFormat="1">
      <c r="H472" s="271"/>
    </row>
    <row r="473" spans="8:8" s="261" customFormat="1">
      <c r="H473" s="271"/>
    </row>
    <row r="474" spans="8:8" s="261" customFormat="1">
      <c r="H474" s="271"/>
    </row>
    <row r="475" spans="8:8" s="261" customFormat="1">
      <c r="H475" s="271"/>
    </row>
    <row r="476" spans="8:8" s="261" customFormat="1">
      <c r="H476" s="271"/>
    </row>
    <row r="477" spans="8:8" s="261" customFormat="1">
      <c r="H477" s="271"/>
    </row>
    <row r="478" spans="8:8" s="261" customFormat="1">
      <c r="H478" s="271"/>
    </row>
    <row r="479" spans="8:8" s="261" customFormat="1">
      <c r="H479" s="271"/>
    </row>
    <row r="480" spans="8:8" s="261" customFormat="1">
      <c r="H480" s="271"/>
    </row>
    <row r="481" spans="8:8" s="261" customFormat="1">
      <c r="H481" s="271"/>
    </row>
    <row r="482" spans="8:8" s="261" customFormat="1">
      <c r="H482" s="271"/>
    </row>
    <row r="483" spans="8:8" s="261" customFormat="1">
      <c r="H483" s="271"/>
    </row>
    <row r="484" spans="8:8" s="261" customFormat="1">
      <c r="H484" s="271"/>
    </row>
    <row r="485" spans="8:8" s="261" customFormat="1">
      <c r="H485" s="271"/>
    </row>
    <row r="486" spans="8:8" s="261" customFormat="1">
      <c r="H486" s="271"/>
    </row>
    <row r="487" spans="8:8" s="261" customFormat="1">
      <c r="H487" s="271"/>
    </row>
    <row r="488" spans="8:8" s="261" customFormat="1">
      <c r="H488" s="271"/>
    </row>
    <row r="489" spans="8:8" s="261" customFormat="1">
      <c r="H489" s="271"/>
    </row>
    <row r="490" spans="8:8" s="261" customFormat="1">
      <c r="H490" s="271"/>
    </row>
    <row r="491" spans="8:8" s="261" customFormat="1">
      <c r="H491" s="271"/>
    </row>
    <row r="492" spans="8:8" s="261" customFormat="1">
      <c r="H492" s="271"/>
    </row>
    <row r="493" spans="8:8" s="261" customFormat="1">
      <c r="H493" s="271"/>
    </row>
    <row r="494" spans="8:8" s="261" customFormat="1">
      <c r="H494" s="271"/>
    </row>
    <row r="495" spans="8:8" s="261" customFormat="1">
      <c r="H495" s="271"/>
    </row>
    <row r="496" spans="8:8" s="261" customFormat="1">
      <c r="H496" s="271"/>
    </row>
    <row r="497" spans="8:8" s="261" customFormat="1">
      <c r="H497" s="271"/>
    </row>
    <row r="498" spans="8:8" s="261" customFormat="1">
      <c r="H498" s="271"/>
    </row>
    <row r="499" spans="8:8" s="261" customFormat="1">
      <c r="H499" s="271"/>
    </row>
    <row r="500" spans="8:8" s="261" customFormat="1">
      <c r="H500" s="271"/>
    </row>
    <row r="501" spans="8:8" s="261" customFormat="1">
      <c r="H501" s="271"/>
    </row>
    <row r="502" spans="8:8" s="261" customFormat="1">
      <c r="H502" s="271"/>
    </row>
    <row r="503" spans="8:8" s="261" customFormat="1">
      <c r="H503" s="271"/>
    </row>
    <row r="504" spans="8:8" s="261" customFormat="1">
      <c r="H504" s="271"/>
    </row>
    <row r="505" spans="8:8" s="261" customFormat="1">
      <c r="H505" s="271"/>
    </row>
    <row r="506" spans="8:8" s="261" customFormat="1">
      <c r="H506" s="271"/>
    </row>
    <row r="507" spans="8:8" s="261" customFormat="1">
      <c r="H507" s="271"/>
    </row>
    <row r="508" spans="8:8" s="261" customFormat="1">
      <c r="H508" s="271"/>
    </row>
    <row r="509" spans="8:8" s="261" customFormat="1">
      <c r="H509" s="271"/>
    </row>
    <row r="510" spans="8:8" s="261" customFormat="1">
      <c r="H510" s="271"/>
    </row>
    <row r="511" spans="8:8" s="261" customFormat="1">
      <c r="H511" s="271"/>
    </row>
    <row r="512" spans="8:8" s="261" customFormat="1">
      <c r="H512" s="271"/>
    </row>
    <row r="513" spans="8:8" s="261" customFormat="1">
      <c r="H513" s="271"/>
    </row>
    <row r="514" spans="8:8" s="261" customFormat="1">
      <c r="H514" s="271"/>
    </row>
    <row r="515" spans="8:8" s="261" customFormat="1">
      <c r="H515" s="271"/>
    </row>
    <row r="516" spans="8:8" s="261" customFormat="1">
      <c r="H516" s="271"/>
    </row>
    <row r="517" spans="8:8" s="261" customFormat="1">
      <c r="H517" s="271"/>
    </row>
    <row r="518" spans="8:8" s="261" customFormat="1">
      <c r="H518" s="271"/>
    </row>
    <row r="519" spans="8:8" s="261" customFormat="1">
      <c r="H519" s="271"/>
    </row>
    <row r="520" spans="8:8" s="261" customFormat="1">
      <c r="H520" s="271"/>
    </row>
    <row r="521" spans="8:8" s="261" customFormat="1">
      <c r="H521" s="271"/>
    </row>
    <row r="522" spans="8:8" s="261" customFormat="1">
      <c r="H522" s="271"/>
    </row>
    <row r="523" spans="8:8" s="261" customFormat="1">
      <c r="H523" s="271"/>
    </row>
    <row r="524" spans="8:8" s="261" customFormat="1">
      <c r="H524" s="271"/>
    </row>
    <row r="525" spans="8:8" s="261" customFormat="1">
      <c r="H525" s="271"/>
    </row>
    <row r="526" spans="8:8" s="261" customFormat="1">
      <c r="H526" s="271"/>
    </row>
    <row r="527" spans="8:8" s="261" customFormat="1">
      <c r="H527" s="271"/>
    </row>
    <row r="528" spans="8:8" s="261" customFormat="1">
      <c r="H528" s="271"/>
    </row>
    <row r="529" spans="8:8" s="261" customFormat="1">
      <c r="H529" s="271"/>
    </row>
    <row r="530" spans="8:8" s="261" customFormat="1">
      <c r="H530" s="271"/>
    </row>
    <row r="531" spans="8:8" s="261" customFormat="1">
      <c r="H531" s="271"/>
    </row>
    <row r="532" spans="8:8" s="261" customFormat="1">
      <c r="H532" s="271"/>
    </row>
    <row r="533" spans="8:8" s="261" customFormat="1">
      <c r="H533" s="271"/>
    </row>
    <row r="534" spans="8:8" s="261" customFormat="1">
      <c r="H534" s="271"/>
    </row>
    <row r="535" spans="8:8" s="261" customFormat="1">
      <c r="H535" s="271"/>
    </row>
    <row r="536" spans="8:8" s="261" customFormat="1">
      <c r="H536" s="271"/>
    </row>
    <row r="537" spans="8:8" s="261" customFormat="1">
      <c r="H537" s="271"/>
    </row>
    <row r="538" spans="8:8" s="261" customFormat="1">
      <c r="H538" s="271"/>
    </row>
    <row r="539" spans="8:8" s="261" customFormat="1">
      <c r="H539" s="271"/>
    </row>
    <row r="540" spans="8:8" s="261" customFormat="1">
      <c r="H540" s="271"/>
    </row>
    <row r="541" spans="8:8" s="261" customFormat="1">
      <c r="H541" s="271"/>
    </row>
    <row r="542" spans="8:8" s="261" customFormat="1">
      <c r="H542" s="271"/>
    </row>
    <row r="543" spans="8:8" s="261" customFormat="1">
      <c r="H543" s="271"/>
    </row>
    <row r="544" spans="8:8" s="261" customFormat="1">
      <c r="H544" s="271"/>
    </row>
    <row r="545" spans="8:8" s="261" customFormat="1">
      <c r="H545" s="271"/>
    </row>
    <row r="546" spans="8:8" s="261" customFormat="1">
      <c r="H546" s="271"/>
    </row>
    <row r="547" spans="8:8" s="261" customFormat="1">
      <c r="H547" s="271"/>
    </row>
    <row r="548" spans="8:8" s="261" customFormat="1">
      <c r="H548" s="271"/>
    </row>
    <row r="549" spans="8:8" s="261" customFormat="1">
      <c r="H549" s="271"/>
    </row>
    <row r="550" spans="8:8" s="261" customFormat="1">
      <c r="H550" s="271"/>
    </row>
    <row r="551" spans="8:8" s="261" customFormat="1">
      <c r="H551" s="271"/>
    </row>
    <row r="552" spans="8:8" s="261" customFormat="1">
      <c r="H552" s="271"/>
    </row>
    <row r="553" spans="8:8" s="261" customFormat="1">
      <c r="H553" s="271"/>
    </row>
    <row r="554" spans="8:8" s="261" customFormat="1">
      <c r="H554" s="271"/>
    </row>
    <row r="555" spans="8:8" s="261" customFormat="1">
      <c r="H555" s="271"/>
    </row>
    <row r="556" spans="8:8" s="261" customFormat="1">
      <c r="H556" s="271"/>
    </row>
    <row r="557" spans="8:8" s="261" customFormat="1">
      <c r="H557" s="271"/>
    </row>
    <row r="558" spans="8:8" s="261" customFormat="1">
      <c r="H558" s="271"/>
    </row>
    <row r="559" spans="8:8" s="261" customFormat="1">
      <c r="H559" s="271"/>
    </row>
    <row r="560" spans="8:8" s="261" customFormat="1">
      <c r="H560" s="271"/>
    </row>
    <row r="561" spans="8:8" s="261" customFormat="1">
      <c r="H561" s="271"/>
    </row>
    <row r="562" spans="8:8" s="261" customFormat="1">
      <c r="H562" s="271"/>
    </row>
    <row r="563" spans="8:8" s="261" customFormat="1">
      <c r="H563" s="271"/>
    </row>
    <row r="564" spans="8:8" s="261" customFormat="1">
      <c r="H564" s="271"/>
    </row>
    <row r="565" spans="8:8" s="261" customFormat="1">
      <c r="H565" s="271"/>
    </row>
    <row r="566" spans="8:8" s="261" customFormat="1">
      <c r="H566" s="271"/>
    </row>
    <row r="567" spans="8:8" s="261" customFormat="1">
      <c r="H567" s="271"/>
    </row>
    <row r="568" spans="8:8" s="261" customFormat="1">
      <c r="H568" s="271"/>
    </row>
    <row r="569" spans="8:8" s="261" customFormat="1">
      <c r="H569" s="271"/>
    </row>
    <row r="570" spans="8:8" s="261" customFormat="1">
      <c r="H570" s="271"/>
    </row>
    <row r="571" spans="8:8" s="261" customFormat="1">
      <c r="H571" s="271"/>
    </row>
    <row r="572" spans="8:8" s="261" customFormat="1">
      <c r="H572" s="271"/>
    </row>
    <row r="573" spans="8:8" s="261" customFormat="1">
      <c r="H573" s="271"/>
    </row>
    <row r="574" spans="8:8" s="261" customFormat="1">
      <c r="H574" s="271"/>
    </row>
    <row r="575" spans="8:8" s="261" customFormat="1">
      <c r="H575" s="271"/>
    </row>
    <row r="576" spans="8:8" s="261" customFormat="1">
      <c r="H576" s="271"/>
    </row>
    <row r="577" spans="8:8" s="261" customFormat="1">
      <c r="H577" s="271"/>
    </row>
    <row r="578" spans="8:8" s="261" customFormat="1">
      <c r="H578" s="271"/>
    </row>
    <row r="579" spans="8:8" s="261" customFormat="1">
      <c r="H579" s="271"/>
    </row>
    <row r="580" spans="8:8" s="261" customFormat="1">
      <c r="H580" s="271"/>
    </row>
    <row r="581" spans="8:8" s="261" customFormat="1">
      <c r="H581" s="271"/>
    </row>
    <row r="582" spans="8:8" s="261" customFormat="1">
      <c r="H582" s="271"/>
    </row>
    <row r="583" spans="8:8" s="261" customFormat="1">
      <c r="H583" s="271"/>
    </row>
    <row r="584" spans="8:8" s="261" customFormat="1">
      <c r="H584" s="271"/>
    </row>
    <row r="585" spans="8:8" s="261" customFormat="1">
      <c r="H585" s="271"/>
    </row>
    <row r="586" spans="8:8" s="261" customFormat="1">
      <c r="H586" s="271"/>
    </row>
    <row r="587" spans="8:8" s="261" customFormat="1">
      <c r="H587" s="271"/>
    </row>
    <row r="588" spans="8:8" s="261" customFormat="1">
      <c r="H588" s="271"/>
    </row>
    <row r="589" spans="8:8" s="261" customFormat="1">
      <c r="H589" s="271"/>
    </row>
    <row r="590" spans="8:8" s="261" customFormat="1">
      <c r="H590" s="271"/>
    </row>
    <row r="591" spans="8:8" s="261" customFormat="1">
      <c r="H591" s="271"/>
    </row>
    <row r="592" spans="8:8" s="261" customFormat="1">
      <c r="H592" s="271"/>
    </row>
    <row r="593" spans="8:8" s="261" customFormat="1">
      <c r="H593" s="271"/>
    </row>
    <row r="594" spans="8:8" s="261" customFormat="1">
      <c r="H594" s="271"/>
    </row>
    <row r="595" spans="8:8" s="261" customFormat="1">
      <c r="H595" s="271"/>
    </row>
    <row r="596" spans="8:8" s="261" customFormat="1">
      <c r="H596" s="271"/>
    </row>
    <row r="597" spans="8:8" s="261" customFormat="1">
      <c r="H597" s="271"/>
    </row>
    <row r="598" spans="8:8" s="261" customFormat="1">
      <c r="H598" s="271"/>
    </row>
    <row r="599" spans="8:8" s="261" customFormat="1">
      <c r="H599" s="271"/>
    </row>
    <row r="600" spans="8:8" s="261" customFormat="1">
      <c r="H600" s="271"/>
    </row>
    <row r="601" spans="8:8" s="261" customFormat="1">
      <c r="H601" s="271"/>
    </row>
    <row r="602" spans="8:8" s="261" customFormat="1">
      <c r="H602" s="271"/>
    </row>
    <row r="603" spans="8:8" s="261" customFormat="1">
      <c r="H603" s="271"/>
    </row>
    <row r="604" spans="8:8" s="261" customFormat="1">
      <c r="H604" s="271"/>
    </row>
    <row r="605" spans="8:8" s="261" customFormat="1">
      <c r="H605" s="271"/>
    </row>
    <row r="606" spans="8:8" s="261" customFormat="1">
      <c r="H606" s="271"/>
    </row>
    <row r="607" spans="8:8" s="261" customFormat="1">
      <c r="H607" s="271"/>
    </row>
    <row r="608" spans="8:8" s="261" customFormat="1">
      <c r="H608" s="271"/>
    </row>
    <row r="609" spans="8:8" s="261" customFormat="1">
      <c r="H609" s="271"/>
    </row>
    <row r="610" spans="8:8" s="261" customFormat="1">
      <c r="H610" s="271"/>
    </row>
    <row r="611" spans="8:8" s="261" customFormat="1">
      <c r="H611" s="271"/>
    </row>
    <row r="612" spans="8:8" s="261" customFormat="1">
      <c r="H612" s="271"/>
    </row>
    <row r="613" spans="8:8" s="261" customFormat="1">
      <c r="H613" s="271"/>
    </row>
    <row r="614" spans="8:8" s="261" customFormat="1">
      <c r="H614" s="271"/>
    </row>
    <row r="615" spans="8:8" s="261" customFormat="1">
      <c r="H615" s="271"/>
    </row>
    <row r="616" spans="8:8" s="261" customFormat="1">
      <c r="H616" s="271"/>
    </row>
    <row r="617" spans="8:8" s="261" customFormat="1">
      <c r="H617" s="271"/>
    </row>
    <row r="618" spans="8:8" s="261" customFormat="1">
      <c r="H618" s="271"/>
    </row>
    <row r="619" spans="8:8" s="261" customFormat="1">
      <c r="H619" s="271"/>
    </row>
    <row r="620" spans="8:8" s="261" customFormat="1">
      <c r="H620" s="271"/>
    </row>
    <row r="621" spans="8:8" s="261" customFormat="1">
      <c r="H621" s="271"/>
    </row>
    <row r="622" spans="8:8" s="261" customFormat="1">
      <c r="H622" s="271"/>
    </row>
    <row r="623" spans="8:8" s="261" customFormat="1">
      <c r="H623" s="271"/>
    </row>
    <row r="624" spans="8:8" s="261" customFormat="1">
      <c r="H624" s="271"/>
    </row>
    <row r="625" spans="8:8" s="261" customFormat="1">
      <c r="H625" s="271"/>
    </row>
    <row r="626" spans="8:8" s="261" customFormat="1">
      <c r="H626" s="271"/>
    </row>
    <row r="627" spans="8:8" s="261" customFormat="1">
      <c r="H627" s="271"/>
    </row>
    <row r="628" spans="8:8" s="261" customFormat="1">
      <c r="H628" s="271"/>
    </row>
    <row r="629" spans="8:8" s="261" customFormat="1">
      <c r="H629" s="271"/>
    </row>
    <row r="630" spans="8:8" s="261" customFormat="1">
      <c r="H630" s="271"/>
    </row>
    <row r="631" spans="8:8" s="261" customFormat="1">
      <c r="H631" s="271"/>
    </row>
    <row r="632" spans="8:8" s="261" customFormat="1">
      <c r="H632" s="271"/>
    </row>
    <row r="633" spans="8:8" s="261" customFormat="1">
      <c r="H633" s="271"/>
    </row>
    <row r="634" spans="8:8" s="261" customFormat="1">
      <c r="H634" s="271"/>
    </row>
    <row r="635" spans="8:8" s="261" customFormat="1">
      <c r="H635" s="271"/>
    </row>
    <row r="636" spans="8:8" s="261" customFormat="1">
      <c r="H636" s="271"/>
    </row>
    <row r="637" spans="8:8" s="261" customFormat="1">
      <c r="H637" s="271"/>
    </row>
    <row r="638" spans="8:8" s="261" customFormat="1">
      <c r="H638" s="271"/>
    </row>
    <row r="639" spans="8:8" s="261" customFormat="1">
      <c r="H639" s="271"/>
    </row>
    <row r="640" spans="8:8" s="261" customFormat="1">
      <c r="H640" s="271"/>
    </row>
    <row r="641" spans="8:8" s="261" customFormat="1">
      <c r="H641" s="271"/>
    </row>
    <row r="642" spans="8:8" s="261" customFormat="1">
      <c r="H642" s="271"/>
    </row>
    <row r="643" spans="8:8" s="261" customFormat="1">
      <c r="H643" s="271"/>
    </row>
    <row r="644" spans="8:8" s="261" customFormat="1">
      <c r="H644" s="271"/>
    </row>
    <row r="645" spans="8:8" s="261" customFormat="1">
      <c r="H645" s="271"/>
    </row>
    <row r="646" spans="8:8" s="261" customFormat="1">
      <c r="H646" s="271"/>
    </row>
    <row r="647" spans="8:8" s="261" customFormat="1">
      <c r="H647" s="271"/>
    </row>
    <row r="648" spans="8:8" s="261" customFormat="1">
      <c r="H648" s="271"/>
    </row>
    <row r="649" spans="8:8" s="261" customFormat="1">
      <c r="H649" s="271"/>
    </row>
    <row r="650" spans="8:8" s="261" customFormat="1">
      <c r="H650" s="271"/>
    </row>
    <row r="651" spans="8:8" s="261" customFormat="1">
      <c r="H651" s="271"/>
    </row>
    <row r="652" spans="8:8" s="261" customFormat="1">
      <c r="H652" s="271"/>
    </row>
    <row r="653" spans="8:8" s="261" customFormat="1">
      <c r="H653" s="271"/>
    </row>
    <row r="654" spans="8:8" s="261" customFormat="1">
      <c r="H654" s="271"/>
    </row>
    <row r="655" spans="8:8" s="261" customFormat="1">
      <c r="H655" s="271"/>
    </row>
    <row r="656" spans="8:8" s="261" customFormat="1">
      <c r="H656" s="271"/>
    </row>
    <row r="657" spans="8:8" s="261" customFormat="1">
      <c r="H657" s="271"/>
    </row>
    <row r="658" spans="8:8" s="261" customFormat="1">
      <c r="H658" s="271"/>
    </row>
    <row r="659" spans="8:8" s="261" customFormat="1">
      <c r="H659" s="271"/>
    </row>
    <row r="660" spans="8:8" s="261" customFormat="1">
      <c r="H660" s="271"/>
    </row>
    <row r="661" spans="8:8" s="261" customFormat="1">
      <c r="H661" s="271"/>
    </row>
    <row r="662" spans="8:8" s="261" customFormat="1">
      <c r="H662" s="271"/>
    </row>
    <row r="663" spans="8:8" s="261" customFormat="1">
      <c r="H663" s="271"/>
    </row>
    <row r="664" spans="8:8" s="261" customFormat="1">
      <c r="H664" s="271"/>
    </row>
    <row r="665" spans="8:8" s="261" customFormat="1">
      <c r="H665" s="271"/>
    </row>
    <row r="666" spans="8:8" s="261" customFormat="1">
      <c r="H666" s="271"/>
    </row>
    <row r="667" spans="8:8" s="261" customFormat="1">
      <c r="H667" s="271"/>
    </row>
    <row r="668" spans="8:8" s="261" customFormat="1">
      <c r="H668" s="271"/>
    </row>
    <row r="669" spans="8:8" s="261" customFormat="1">
      <c r="H669" s="271"/>
    </row>
    <row r="670" spans="8:8" s="261" customFormat="1">
      <c r="H670" s="271"/>
    </row>
    <row r="671" spans="8:8" s="261" customFormat="1">
      <c r="H671" s="271"/>
    </row>
    <row r="672" spans="8:8" s="261" customFormat="1">
      <c r="H672" s="271"/>
    </row>
    <row r="673" spans="8:8" s="261" customFormat="1">
      <c r="H673" s="271"/>
    </row>
    <row r="674" spans="8:8" s="261" customFormat="1">
      <c r="H674" s="271"/>
    </row>
    <row r="675" spans="8:8" s="261" customFormat="1">
      <c r="H675" s="271"/>
    </row>
    <row r="676" spans="8:8" s="261" customFormat="1">
      <c r="H676" s="271"/>
    </row>
    <row r="677" spans="8:8" s="261" customFormat="1">
      <c r="H677" s="271"/>
    </row>
    <row r="678" spans="8:8" s="261" customFormat="1">
      <c r="H678" s="271"/>
    </row>
    <row r="679" spans="8:8" s="261" customFormat="1">
      <c r="H679" s="271"/>
    </row>
    <row r="680" spans="8:8" s="261" customFormat="1">
      <c r="H680" s="271"/>
    </row>
    <row r="681" spans="8:8" s="261" customFormat="1">
      <c r="H681" s="271"/>
    </row>
    <row r="682" spans="8:8" s="261" customFormat="1">
      <c r="H682" s="271"/>
    </row>
    <row r="683" spans="8:8" s="261" customFormat="1">
      <c r="H683" s="271"/>
    </row>
    <row r="684" spans="8:8" s="261" customFormat="1">
      <c r="H684" s="271"/>
    </row>
    <row r="685" spans="8:8" s="261" customFormat="1">
      <c r="H685" s="271"/>
    </row>
    <row r="686" spans="8:8" s="261" customFormat="1">
      <c r="H686" s="271"/>
    </row>
    <row r="687" spans="8:8" s="261" customFormat="1">
      <c r="H687" s="271"/>
    </row>
    <row r="688" spans="8:8" s="261" customFormat="1">
      <c r="H688" s="271"/>
    </row>
    <row r="689" spans="8:8" s="261" customFormat="1">
      <c r="H689" s="271"/>
    </row>
    <row r="690" spans="8:8" s="261" customFormat="1">
      <c r="H690" s="271"/>
    </row>
    <row r="691" spans="8:8" s="261" customFormat="1">
      <c r="H691" s="271"/>
    </row>
    <row r="692" spans="8:8" s="261" customFormat="1">
      <c r="H692" s="271"/>
    </row>
    <row r="693" spans="8:8" s="261" customFormat="1">
      <c r="H693" s="271"/>
    </row>
    <row r="694" spans="8:8" s="261" customFormat="1">
      <c r="H694" s="271"/>
    </row>
    <row r="695" spans="8:8" s="261" customFormat="1">
      <c r="H695" s="271"/>
    </row>
    <row r="696" spans="8:8" s="261" customFormat="1">
      <c r="H696" s="271"/>
    </row>
    <row r="697" spans="8:8" s="261" customFormat="1">
      <c r="H697" s="271"/>
    </row>
    <row r="698" spans="8:8" s="261" customFormat="1">
      <c r="H698" s="271"/>
    </row>
    <row r="699" spans="8:8" s="261" customFormat="1">
      <c r="H699" s="271"/>
    </row>
    <row r="700" spans="8:8" s="261" customFormat="1">
      <c r="H700" s="271"/>
    </row>
    <row r="701" spans="8:8" s="261" customFormat="1">
      <c r="H701" s="271"/>
    </row>
    <row r="702" spans="8:8" s="261" customFormat="1">
      <c r="H702" s="271"/>
    </row>
    <row r="703" spans="8:8" s="261" customFormat="1">
      <c r="H703" s="271"/>
    </row>
    <row r="704" spans="8:8" s="261" customFormat="1">
      <c r="H704" s="271"/>
    </row>
    <row r="705" spans="8:8" s="261" customFormat="1">
      <c r="H705" s="271"/>
    </row>
    <row r="706" spans="8:8" s="261" customFormat="1">
      <c r="H706" s="271"/>
    </row>
    <row r="707" spans="8:8" s="261" customFormat="1">
      <c r="H707" s="271"/>
    </row>
    <row r="708" spans="8:8" s="261" customFormat="1">
      <c r="H708" s="271"/>
    </row>
    <row r="709" spans="8:8" s="261" customFormat="1">
      <c r="H709" s="271"/>
    </row>
    <row r="710" spans="8:8" s="261" customFormat="1">
      <c r="H710" s="271"/>
    </row>
    <row r="711" spans="8:8" s="261" customFormat="1">
      <c r="H711" s="271"/>
    </row>
    <row r="712" spans="8:8" s="261" customFormat="1">
      <c r="H712" s="271"/>
    </row>
    <row r="713" spans="8:8" s="261" customFormat="1">
      <c r="H713" s="271"/>
    </row>
    <row r="714" spans="8:8" s="261" customFormat="1">
      <c r="H714" s="271"/>
    </row>
    <row r="715" spans="8:8" s="261" customFormat="1">
      <c r="H715" s="271"/>
    </row>
    <row r="716" spans="8:8" s="261" customFormat="1">
      <c r="H716" s="271"/>
    </row>
    <row r="717" spans="8:8" s="261" customFormat="1">
      <c r="H717" s="271"/>
    </row>
    <row r="718" spans="8:8" s="261" customFormat="1">
      <c r="H718" s="271"/>
    </row>
    <row r="719" spans="8:8" s="261" customFormat="1">
      <c r="H719" s="271"/>
    </row>
    <row r="720" spans="8:8" s="261" customFormat="1">
      <c r="H720" s="271"/>
    </row>
    <row r="721" spans="8:8" s="261" customFormat="1">
      <c r="H721" s="271"/>
    </row>
    <row r="722" spans="8:8" s="261" customFormat="1">
      <c r="H722" s="271"/>
    </row>
    <row r="723" spans="8:8" s="261" customFormat="1">
      <c r="H723" s="271"/>
    </row>
    <row r="724" spans="8:8" s="261" customFormat="1">
      <c r="H724" s="271"/>
    </row>
    <row r="725" spans="8:8" s="261" customFormat="1">
      <c r="H725" s="271"/>
    </row>
    <row r="726" spans="8:8" s="261" customFormat="1">
      <c r="H726" s="271"/>
    </row>
    <row r="727" spans="8:8" s="261" customFormat="1">
      <c r="H727" s="271"/>
    </row>
    <row r="728" spans="8:8" s="261" customFormat="1">
      <c r="H728" s="271"/>
    </row>
    <row r="729" spans="8:8" s="261" customFormat="1">
      <c r="H729" s="271"/>
    </row>
    <row r="730" spans="8:8" s="261" customFormat="1">
      <c r="H730" s="271"/>
    </row>
    <row r="731" spans="8:8" s="261" customFormat="1">
      <c r="H731" s="271"/>
    </row>
    <row r="732" spans="8:8" s="261" customFormat="1">
      <c r="H732" s="271"/>
    </row>
    <row r="733" spans="8:8" s="261" customFormat="1">
      <c r="H733" s="271"/>
    </row>
    <row r="734" spans="8:8" s="261" customFormat="1">
      <c r="H734" s="271"/>
    </row>
    <row r="735" spans="8:8" s="261" customFormat="1">
      <c r="H735" s="271"/>
    </row>
    <row r="736" spans="8:8" s="261" customFormat="1">
      <c r="H736" s="271"/>
    </row>
    <row r="737" spans="8:8" s="261" customFormat="1">
      <c r="H737" s="271"/>
    </row>
    <row r="738" spans="8:8" s="261" customFormat="1">
      <c r="H738" s="271"/>
    </row>
    <row r="739" spans="8:8" s="261" customFormat="1">
      <c r="H739" s="271"/>
    </row>
    <row r="740" spans="8:8" s="261" customFormat="1">
      <c r="H740" s="271"/>
    </row>
    <row r="741" spans="8:8" s="261" customFormat="1">
      <c r="H741" s="271"/>
    </row>
    <row r="742" spans="8:8" s="261" customFormat="1">
      <c r="H742" s="271"/>
    </row>
    <row r="743" spans="8:8" s="261" customFormat="1">
      <c r="H743" s="271"/>
    </row>
    <row r="744" spans="8:8" s="261" customFormat="1">
      <c r="H744" s="271"/>
    </row>
    <row r="745" spans="8:8" s="261" customFormat="1">
      <c r="H745" s="271"/>
    </row>
    <row r="746" spans="8:8" s="261" customFormat="1">
      <c r="H746" s="271"/>
    </row>
    <row r="747" spans="8:8" s="261" customFormat="1">
      <c r="H747" s="271"/>
    </row>
    <row r="748" spans="8:8" s="261" customFormat="1">
      <c r="H748" s="271"/>
    </row>
    <row r="749" spans="8:8" s="261" customFormat="1">
      <c r="H749" s="271"/>
    </row>
    <row r="750" spans="8:8" s="261" customFormat="1">
      <c r="H750" s="271"/>
    </row>
    <row r="751" spans="8:8" s="261" customFormat="1">
      <c r="H751" s="271"/>
    </row>
    <row r="752" spans="8:8" s="261" customFormat="1">
      <c r="H752" s="271"/>
    </row>
    <row r="753" spans="8:8" s="261" customFormat="1">
      <c r="H753" s="271"/>
    </row>
    <row r="754" spans="8:8" s="261" customFormat="1">
      <c r="H754" s="271"/>
    </row>
    <row r="755" spans="8:8" s="261" customFormat="1">
      <c r="H755" s="271"/>
    </row>
    <row r="756" spans="8:8" s="261" customFormat="1">
      <c r="H756" s="271"/>
    </row>
    <row r="757" spans="8:8" s="261" customFormat="1">
      <c r="H757" s="271"/>
    </row>
    <row r="758" spans="8:8" s="261" customFormat="1">
      <c r="H758" s="271"/>
    </row>
    <row r="759" spans="8:8" s="261" customFormat="1">
      <c r="H759" s="271"/>
    </row>
    <row r="760" spans="8:8" s="261" customFormat="1">
      <c r="H760" s="271"/>
    </row>
    <row r="761" spans="8:8" s="261" customFormat="1">
      <c r="H761" s="271"/>
    </row>
    <row r="762" spans="8:8" s="261" customFormat="1">
      <c r="H762" s="271"/>
    </row>
    <row r="763" spans="8:8" s="261" customFormat="1">
      <c r="H763" s="271"/>
    </row>
    <row r="764" spans="8:8" s="261" customFormat="1">
      <c r="H764" s="271"/>
    </row>
    <row r="765" spans="8:8" s="261" customFormat="1">
      <c r="H765" s="271"/>
    </row>
    <row r="766" spans="8:8" s="261" customFormat="1">
      <c r="H766" s="271"/>
    </row>
    <row r="767" spans="8:8" s="261" customFormat="1">
      <c r="H767" s="271"/>
    </row>
    <row r="768" spans="8:8" s="261" customFormat="1">
      <c r="H768" s="271"/>
    </row>
    <row r="769" spans="8:8" s="261" customFormat="1">
      <c r="H769" s="271"/>
    </row>
    <row r="770" spans="8:8" s="261" customFormat="1">
      <c r="H770" s="271"/>
    </row>
    <row r="771" spans="8:8" s="261" customFormat="1">
      <c r="H771" s="271"/>
    </row>
    <row r="772" spans="8:8" s="261" customFormat="1">
      <c r="H772" s="271"/>
    </row>
    <row r="773" spans="8:8" s="261" customFormat="1">
      <c r="H773" s="271"/>
    </row>
    <row r="774" spans="8:8" s="261" customFormat="1">
      <c r="H774" s="271"/>
    </row>
    <row r="775" spans="8:8" s="261" customFormat="1">
      <c r="H775" s="271"/>
    </row>
    <row r="776" spans="8:8" s="261" customFormat="1">
      <c r="H776" s="271"/>
    </row>
    <row r="777" spans="8:8" s="261" customFormat="1">
      <c r="H777" s="271"/>
    </row>
    <row r="778" spans="8:8" s="261" customFormat="1">
      <c r="H778" s="271"/>
    </row>
    <row r="779" spans="8:8" s="261" customFormat="1">
      <c r="H779" s="271"/>
    </row>
    <row r="780" spans="8:8" s="261" customFormat="1">
      <c r="H780" s="271"/>
    </row>
    <row r="781" spans="8:8" s="261" customFormat="1">
      <c r="H781" s="271"/>
    </row>
    <row r="782" spans="8:8" s="261" customFormat="1">
      <c r="H782" s="271"/>
    </row>
    <row r="783" spans="8:8" s="261" customFormat="1">
      <c r="H783" s="271"/>
    </row>
    <row r="784" spans="8:8" s="261" customFormat="1">
      <c r="H784" s="271"/>
    </row>
    <row r="785" spans="8:8" s="261" customFormat="1">
      <c r="H785" s="271"/>
    </row>
    <row r="786" spans="8:8" s="261" customFormat="1">
      <c r="H786" s="271"/>
    </row>
    <row r="787" spans="8:8" s="261" customFormat="1">
      <c r="H787" s="271"/>
    </row>
    <row r="788" spans="8:8" s="261" customFormat="1">
      <c r="H788" s="271"/>
    </row>
    <row r="789" spans="8:8" s="261" customFormat="1">
      <c r="H789" s="271"/>
    </row>
    <row r="790" spans="8:8" s="261" customFormat="1">
      <c r="H790" s="271"/>
    </row>
    <row r="791" spans="8:8" s="261" customFormat="1">
      <c r="H791" s="271"/>
    </row>
    <row r="792" spans="8:8" s="261" customFormat="1">
      <c r="H792" s="271"/>
    </row>
    <row r="793" spans="8:8" s="261" customFormat="1">
      <c r="H793" s="271"/>
    </row>
    <row r="794" spans="8:8" s="261" customFormat="1">
      <c r="H794" s="271"/>
    </row>
    <row r="795" spans="8:8" s="261" customFormat="1">
      <c r="H795" s="271"/>
    </row>
    <row r="796" spans="8:8" s="261" customFormat="1">
      <c r="H796" s="271"/>
    </row>
    <row r="797" spans="8:8" s="261" customFormat="1">
      <c r="H797" s="271"/>
    </row>
    <row r="798" spans="8:8" s="261" customFormat="1">
      <c r="H798" s="271"/>
    </row>
    <row r="799" spans="8:8" s="261" customFormat="1">
      <c r="H799" s="271"/>
    </row>
    <row r="800" spans="8:8" s="261" customFormat="1">
      <c r="H800" s="271"/>
    </row>
    <row r="801" spans="8:8" s="261" customFormat="1">
      <c r="H801" s="271"/>
    </row>
    <row r="802" spans="8:8" s="261" customFormat="1">
      <c r="H802" s="271"/>
    </row>
    <row r="803" spans="8:8" s="261" customFormat="1">
      <c r="H803" s="271"/>
    </row>
    <row r="804" spans="8:8" s="261" customFormat="1">
      <c r="H804" s="271"/>
    </row>
    <row r="805" spans="8:8" s="261" customFormat="1">
      <c r="H805" s="271"/>
    </row>
    <row r="806" spans="8:8" s="261" customFormat="1">
      <c r="H806" s="271"/>
    </row>
    <row r="807" spans="8:8" s="261" customFormat="1">
      <c r="H807" s="271"/>
    </row>
    <row r="808" spans="8:8" s="261" customFormat="1">
      <c r="H808" s="271"/>
    </row>
    <row r="809" spans="8:8" s="261" customFormat="1">
      <c r="H809" s="271"/>
    </row>
    <row r="810" spans="8:8" s="261" customFormat="1">
      <c r="H810" s="271"/>
    </row>
    <row r="811" spans="8:8" s="261" customFormat="1">
      <c r="H811" s="271"/>
    </row>
    <row r="812" spans="8:8" s="261" customFormat="1">
      <c r="H812" s="271"/>
    </row>
    <row r="813" spans="8:8" s="261" customFormat="1">
      <c r="H813" s="271"/>
    </row>
    <row r="814" spans="8:8" s="261" customFormat="1">
      <c r="H814" s="271"/>
    </row>
    <row r="815" spans="8:8" s="261" customFormat="1">
      <c r="H815" s="271"/>
    </row>
    <row r="816" spans="8:8" s="261" customFormat="1">
      <c r="H816" s="271"/>
    </row>
    <row r="817" spans="8:8" s="261" customFormat="1">
      <c r="H817" s="271"/>
    </row>
    <row r="818" spans="8:8" s="261" customFormat="1">
      <c r="H818" s="271"/>
    </row>
    <row r="819" spans="8:8" s="261" customFormat="1">
      <c r="H819" s="271"/>
    </row>
    <row r="820" spans="8:8" s="261" customFormat="1">
      <c r="H820" s="271"/>
    </row>
    <row r="821" spans="8:8" s="261" customFormat="1">
      <c r="H821" s="271"/>
    </row>
    <row r="822" spans="8:8" s="261" customFormat="1">
      <c r="H822" s="271"/>
    </row>
    <row r="823" spans="8:8" s="261" customFormat="1">
      <c r="H823" s="271"/>
    </row>
    <row r="824" spans="8:8" s="261" customFormat="1">
      <c r="H824" s="271"/>
    </row>
    <row r="825" spans="8:8" s="261" customFormat="1">
      <c r="H825" s="271"/>
    </row>
    <row r="826" spans="8:8" s="261" customFormat="1">
      <c r="H826" s="271"/>
    </row>
    <row r="827" spans="8:8" s="261" customFormat="1">
      <c r="H827" s="271"/>
    </row>
    <row r="828" spans="8:8" s="261" customFormat="1">
      <c r="H828" s="271"/>
    </row>
    <row r="829" spans="8:8" s="261" customFormat="1">
      <c r="H829" s="271"/>
    </row>
    <row r="830" spans="8:8" s="261" customFormat="1">
      <c r="H830" s="271"/>
    </row>
    <row r="831" spans="8:8" s="261" customFormat="1">
      <c r="H831" s="271"/>
    </row>
    <row r="832" spans="8:8" s="261" customFormat="1">
      <c r="H832" s="271"/>
    </row>
    <row r="833" spans="8:8" s="261" customFormat="1">
      <c r="H833" s="271"/>
    </row>
    <row r="834" spans="8:8" s="261" customFormat="1">
      <c r="H834" s="271"/>
    </row>
    <row r="835" spans="8:8" s="261" customFormat="1">
      <c r="H835" s="271"/>
    </row>
    <row r="836" spans="8:8" s="261" customFormat="1">
      <c r="H836" s="271"/>
    </row>
    <row r="837" spans="8:8" s="261" customFormat="1">
      <c r="H837" s="271"/>
    </row>
    <row r="838" spans="8:8" s="261" customFormat="1">
      <c r="H838" s="271"/>
    </row>
    <row r="839" spans="8:8" s="261" customFormat="1">
      <c r="H839" s="271"/>
    </row>
    <row r="840" spans="8:8" s="261" customFormat="1">
      <c r="H840" s="271"/>
    </row>
    <row r="841" spans="8:8" s="261" customFormat="1">
      <c r="H841" s="271"/>
    </row>
    <row r="842" spans="8:8" s="261" customFormat="1">
      <c r="H842" s="271"/>
    </row>
    <row r="843" spans="8:8" s="261" customFormat="1">
      <c r="H843" s="271"/>
    </row>
    <row r="844" spans="8:8" s="261" customFormat="1">
      <c r="H844" s="271"/>
    </row>
    <row r="845" spans="8:8" s="261" customFormat="1">
      <c r="H845" s="271"/>
    </row>
    <row r="846" spans="8:8" s="261" customFormat="1">
      <c r="H846" s="271"/>
    </row>
    <row r="847" spans="8:8" s="261" customFormat="1">
      <c r="H847" s="271"/>
    </row>
    <row r="848" spans="8:8" s="261" customFormat="1">
      <c r="H848" s="271"/>
    </row>
    <row r="849" spans="8:8" s="261" customFormat="1">
      <c r="H849" s="271"/>
    </row>
    <row r="850" spans="8:8" s="261" customFormat="1">
      <c r="H850" s="271"/>
    </row>
    <row r="851" spans="8:8" s="261" customFormat="1">
      <c r="H851" s="271"/>
    </row>
    <row r="852" spans="8:8" s="261" customFormat="1">
      <c r="H852" s="271"/>
    </row>
    <row r="853" spans="8:8" s="261" customFormat="1">
      <c r="H853" s="271"/>
    </row>
    <row r="854" spans="8:8" s="261" customFormat="1">
      <c r="H854" s="271"/>
    </row>
    <row r="855" spans="8:8" s="261" customFormat="1">
      <c r="H855" s="271"/>
    </row>
    <row r="856" spans="8:8" s="261" customFormat="1">
      <c r="H856" s="271"/>
    </row>
    <row r="857" spans="8:8" s="261" customFormat="1">
      <c r="H857" s="271"/>
    </row>
    <row r="858" spans="8:8" s="261" customFormat="1">
      <c r="H858" s="271"/>
    </row>
    <row r="859" spans="8:8" s="261" customFormat="1">
      <c r="H859" s="271"/>
    </row>
    <row r="860" spans="8:8" s="261" customFormat="1">
      <c r="H860" s="271"/>
    </row>
    <row r="861" spans="8:8" s="261" customFormat="1">
      <c r="H861" s="271"/>
    </row>
    <row r="862" spans="8:8" s="261" customFormat="1">
      <c r="H862" s="271"/>
    </row>
    <row r="863" spans="8:8" s="261" customFormat="1">
      <c r="H863" s="271"/>
    </row>
    <row r="864" spans="8:8" s="261" customFormat="1">
      <c r="H864" s="271"/>
    </row>
    <row r="865" spans="8:8" s="261" customFormat="1">
      <c r="H865" s="271"/>
    </row>
    <row r="866" spans="8:8" s="261" customFormat="1">
      <c r="H866" s="271"/>
    </row>
    <row r="867" spans="8:8" s="261" customFormat="1">
      <c r="H867" s="271"/>
    </row>
    <row r="868" spans="8:8" s="261" customFormat="1">
      <c r="H868" s="271"/>
    </row>
    <row r="869" spans="8:8" s="261" customFormat="1">
      <c r="H869" s="271"/>
    </row>
    <row r="870" spans="8:8" s="261" customFormat="1">
      <c r="H870" s="271"/>
    </row>
    <row r="871" spans="8:8" s="261" customFormat="1">
      <c r="H871" s="271"/>
    </row>
    <row r="872" spans="8:8" s="261" customFormat="1">
      <c r="H872" s="271"/>
    </row>
    <row r="873" spans="8:8" s="261" customFormat="1">
      <c r="H873" s="271"/>
    </row>
    <row r="874" spans="8:8" s="261" customFormat="1">
      <c r="H874" s="271"/>
    </row>
    <row r="875" spans="8:8" s="261" customFormat="1">
      <c r="H875" s="271"/>
    </row>
    <row r="876" spans="8:8" s="261" customFormat="1">
      <c r="H876" s="271"/>
    </row>
    <row r="877" spans="8:8" s="261" customFormat="1">
      <c r="H877" s="271"/>
    </row>
    <row r="878" spans="8:8" s="261" customFormat="1">
      <c r="H878" s="271"/>
    </row>
    <row r="879" spans="8:8" s="261" customFormat="1">
      <c r="H879" s="271"/>
    </row>
    <row r="880" spans="8:8" s="261" customFormat="1">
      <c r="H880" s="271"/>
    </row>
    <row r="881" spans="8:8" s="261" customFormat="1">
      <c r="H881" s="271"/>
    </row>
    <row r="882" spans="8:8" s="261" customFormat="1">
      <c r="H882" s="271"/>
    </row>
    <row r="883" spans="8:8" s="261" customFormat="1">
      <c r="H883" s="271"/>
    </row>
    <row r="884" spans="8:8" s="261" customFormat="1">
      <c r="H884" s="271"/>
    </row>
    <row r="885" spans="8:8" s="261" customFormat="1">
      <c r="H885" s="271"/>
    </row>
    <row r="886" spans="8:8" s="261" customFormat="1">
      <c r="H886" s="271"/>
    </row>
    <row r="887" spans="8:8" s="261" customFormat="1">
      <c r="H887" s="271"/>
    </row>
    <row r="888" spans="8:8" s="261" customFormat="1">
      <c r="H888" s="271"/>
    </row>
    <row r="889" spans="8:8" s="261" customFormat="1">
      <c r="H889" s="271"/>
    </row>
    <row r="890" spans="8:8" s="261" customFormat="1">
      <c r="H890" s="271"/>
    </row>
    <row r="891" spans="8:8" s="261" customFormat="1">
      <c r="H891" s="271"/>
    </row>
    <row r="892" spans="8:8" s="261" customFormat="1">
      <c r="H892" s="271"/>
    </row>
    <row r="893" spans="8:8" s="261" customFormat="1">
      <c r="H893" s="271"/>
    </row>
    <row r="894" spans="8:8" s="261" customFormat="1">
      <c r="H894" s="271"/>
    </row>
    <row r="895" spans="8:8" s="261" customFormat="1">
      <c r="H895" s="271"/>
    </row>
    <row r="896" spans="8:8" s="261" customFormat="1">
      <c r="H896" s="271"/>
    </row>
    <row r="897" spans="8:8" s="261" customFormat="1">
      <c r="H897" s="271"/>
    </row>
    <row r="898" spans="8:8" s="261" customFormat="1">
      <c r="H898" s="271"/>
    </row>
    <row r="899" spans="8:8" s="261" customFormat="1">
      <c r="H899" s="271"/>
    </row>
    <row r="900" spans="8:8" s="261" customFormat="1">
      <c r="H900" s="271"/>
    </row>
    <row r="901" spans="8:8" s="261" customFormat="1">
      <c r="H901" s="271"/>
    </row>
    <row r="902" spans="8:8" s="261" customFormat="1">
      <c r="H902" s="271"/>
    </row>
    <row r="903" spans="8:8" s="261" customFormat="1">
      <c r="H903" s="271"/>
    </row>
    <row r="904" spans="8:8" s="261" customFormat="1">
      <c r="H904" s="271"/>
    </row>
    <row r="905" spans="8:8" s="261" customFormat="1">
      <c r="H905" s="271"/>
    </row>
    <row r="906" spans="8:8" s="261" customFormat="1">
      <c r="H906" s="271"/>
    </row>
    <row r="907" spans="8:8" s="261" customFormat="1">
      <c r="H907" s="271"/>
    </row>
    <row r="908" spans="8:8" s="261" customFormat="1">
      <c r="H908" s="271"/>
    </row>
    <row r="909" spans="8:8" s="261" customFormat="1">
      <c r="H909" s="271"/>
    </row>
    <row r="910" spans="8:8" s="261" customFormat="1">
      <c r="H910" s="271"/>
    </row>
    <row r="911" spans="8:8" s="261" customFormat="1">
      <c r="H911" s="271"/>
    </row>
    <row r="912" spans="8:8" s="261" customFormat="1">
      <c r="H912" s="271"/>
    </row>
    <row r="913" spans="8:8" s="261" customFormat="1">
      <c r="H913" s="271"/>
    </row>
    <row r="914" spans="8:8" s="261" customFormat="1">
      <c r="H914" s="271"/>
    </row>
    <row r="915" spans="8:8" s="261" customFormat="1">
      <c r="H915" s="271"/>
    </row>
    <row r="916" spans="8:8" s="261" customFormat="1">
      <c r="H916" s="271"/>
    </row>
    <row r="917" spans="8:8" s="261" customFormat="1">
      <c r="H917" s="271"/>
    </row>
    <row r="918" spans="8:8" s="261" customFormat="1">
      <c r="H918" s="271"/>
    </row>
    <row r="919" spans="8:8" s="261" customFormat="1">
      <c r="H919" s="271"/>
    </row>
    <row r="920" spans="8:8" s="261" customFormat="1">
      <c r="H920" s="271"/>
    </row>
    <row r="921" spans="8:8" s="261" customFormat="1">
      <c r="H921" s="271"/>
    </row>
    <row r="922" spans="8:8" s="261" customFormat="1">
      <c r="H922" s="271"/>
    </row>
    <row r="923" spans="8:8" s="261" customFormat="1">
      <c r="H923" s="271"/>
    </row>
    <row r="924" spans="8:8" s="261" customFormat="1">
      <c r="H924" s="271"/>
    </row>
    <row r="925" spans="8:8" s="261" customFormat="1">
      <c r="H925" s="271"/>
    </row>
    <row r="926" spans="8:8" s="261" customFormat="1">
      <c r="H926" s="271"/>
    </row>
    <row r="927" spans="8:8" s="261" customFormat="1">
      <c r="H927" s="271"/>
    </row>
    <row r="928" spans="8:8" s="261" customFormat="1">
      <c r="H928" s="271"/>
    </row>
    <row r="929" spans="8:8" s="261" customFormat="1">
      <c r="H929" s="271"/>
    </row>
    <row r="930" spans="8:8" s="261" customFormat="1">
      <c r="H930" s="271"/>
    </row>
    <row r="931" spans="8:8" s="261" customFormat="1">
      <c r="H931" s="271"/>
    </row>
    <row r="932" spans="8:8" s="261" customFormat="1">
      <c r="H932" s="271"/>
    </row>
    <row r="933" spans="8:8" s="261" customFormat="1">
      <c r="H933" s="271"/>
    </row>
    <row r="934" spans="8:8" s="261" customFormat="1">
      <c r="H934" s="271"/>
    </row>
    <row r="935" spans="8:8" s="261" customFormat="1">
      <c r="H935" s="271"/>
    </row>
    <row r="936" spans="8:8" s="261" customFormat="1">
      <c r="H936" s="271"/>
    </row>
    <row r="937" spans="8:8" s="261" customFormat="1">
      <c r="H937" s="271"/>
    </row>
    <row r="938" spans="8:8" s="261" customFormat="1">
      <c r="H938" s="271"/>
    </row>
  </sheetData>
  <hyperlinks>
    <hyperlink ref="I4" location="ÍNDICE!A1" display="Índice"/>
  </hyperlinks>
  <pageMargins left="0.7" right="0.7" top="0.75" bottom="0.75" header="0.3" footer="0.3"/>
  <pageSetup paperSize="9" scale="4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zoomScaleNormal="100" zoomScaleSheetLayoutView="100" workbookViewId="0"/>
  </sheetViews>
  <sheetFormatPr baseColWidth="10" defaultRowHeight="14.25"/>
  <cols>
    <col min="1" max="1" width="2.140625" style="261" customWidth="1"/>
    <col min="2" max="14" width="9.28515625" style="261" customWidth="1"/>
    <col min="15" max="15" width="2.85546875" style="261" customWidth="1"/>
    <col min="16" max="16384" width="11.42578125" style="261"/>
  </cols>
  <sheetData>
    <row r="1" spans="2:14" ht="79.5" customHeight="1"/>
    <row r="2" spans="2:14" ht="15">
      <c r="B2" s="382" t="s">
        <v>202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</row>
    <row r="3" spans="2:14" ht="15">
      <c r="B3" s="382" t="s">
        <v>214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</row>
    <row r="4" spans="2:14" ht="15"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2:14" s="301" customFormat="1" ht="20.100000000000001" customHeight="1">
      <c r="B5" s="384" t="s">
        <v>215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</row>
    <row r="6" spans="2:14">
      <c r="B6" s="384" t="s">
        <v>216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</row>
    <row r="7" spans="2:14"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</row>
    <row r="8" spans="2:14"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</row>
    <row r="9" spans="2:14"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</row>
    <row r="10" spans="2:14"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</row>
    <row r="11" spans="2:14"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</row>
    <row r="12" spans="2:14"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</row>
    <row r="13" spans="2:14"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</row>
    <row r="14" spans="2:14"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</row>
    <row r="15" spans="2:14">
      <c r="B15" s="262"/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262"/>
    </row>
    <row r="16" spans="2:14"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</row>
    <row r="17" spans="2:14"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</row>
    <row r="18" spans="2:14"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</row>
    <row r="19" spans="2:14"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</row>
    <row r="20" spans="2:14"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</row>
    <row r="21" spans="2:14"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</row>
    <row r="22" spans="2:14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2:14">
      <c r="B23" s="262"/>
      <c r="C23" s="262"/>
      <c r="D23" s="262"/>
      <c r="E23" s="262"/>
      <c r="F23" s="262"/>
      <c r="G23" s="262"/>
      <c r="H23" s="262"/>
      <c r="I23" s="262"/>
      <c r="J23" s="262"/>
      <c r="K23" s="262"/>
      <c r="L23" s="262"/>
      <c r="M23" s="262"/>
      <c r="N23" s="262"/>
    </row>
    <row r="24" spans="2:14">
      <c r="B24" s="262"/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</row>
    <row r="25" spans="2:14">
      <c r="B25" s="262"/>
      <c r="C25" s="262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</row>
    <row r="26" spans="2:14"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</row>
    <row r="27" spans="2:14">
      <c r="B27" s="262"/>
      <c r="C27" s="262"/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</row>
    <row r="28" spans="2:14">
      <c r="B28" s="262"/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</row>
    <row r="29" spans="2:14">
      <c r="B29" s="262"/>
      <c r="C29" s="262"/>
      <c r="D29" s="262"/>
      <c r="E29" s="262"/>
      <c r="F29" s="262"/>
      <c r="G29" s="262"/>
      <c r="H29" s="262"/>
      <c r="I29" s="262"/>
      <c r="J29" s="262"/>
      <c r="K29" s="262"/>
      <c r="L29" s="262"/>
      <c r="M29" s="262"/>
      <c r="N29" s="262"/>
    </row>
    <row r="30" spans="2:14">
      <c r="B30" s="262"/>
      <c r="C30" s="262"/>
      <c r="D30" s="262"/>
      <c r="E30" s="262"/>
      <c r="F30" s="262"/>
      <c r="G30" s="262"/>
      <c r="H30" s="262"/>
      <c r="I30" s="262"/>
      <c r="J30" s="262"/>
      <c r="K30" s="262"/>
      <c r="L30" s="262"/>
      <c r="M30" s="262"/>
      <c r="N30" s="262"/>
    </row>
    <row r="31" spans="2:14">
      <c r="B31" s="262"/>
      <c r="C31" s="262"/>
      <c r="D31" s="262"/>
      <c r="E31" s="262"/>
      <c r="F31" s="262"/>
      <c r="G31" s="262"/>
      <c r="H31" s="262"/>
      <c r="I31" s="262"/>
      <c r="J31" s="262"/>
      <c r="K31" s="262"/>
      <c r="L31" s="262"/>
      <c r="M31" s="262"/>
      <c r="N31" s="262"/>
    </row>
    <row r="32" spans="2:14">
      <c r="B32" s="262"/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262"/>
    </row>
    <row r="33" spans="2:14">
      <c r="B33" s="262"/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</row>
    <row r="34" spans="2:14"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</row>
    <row r="35" spans="2:14"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</row>
    <row r="36" spans="2:14"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2:14"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</row>
    <row r="38" spans="2:14"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</row>
  </sheetData>
  <mergeCells count="6">
    <mergeCell ref="B2:N2"/>
    <mergeCell ref="B3:N3"/>
    <mergeCell ref="B4:N4"/>
    <mergeCell ref="B7:N7"/>
    <mergeCell ref="B6:N6"/>
    <mergeCell ref="B5:N5"/>
  </mergeCells>
  <hyperlinks>
    <hyperlink ref="B5:N5" location="'Defunciones '!A1" display="1. Defunciones y tasas de mortalidad total, infantil y materna.2003 - 2010"/>
    <hyperlink ref="B6:N6" location="'Defun. causas de muerte '!A1" display="3. Número de defunciones por sexo, según principales causas de muerte, a nivel Nacional. 2013"/>
  </hyperlinks>
  <pageMargins left="0.7" right="0.7" top="0.75" bottom="0.75" header="0.3" footer="0.3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7"/>
  <sheetViews>
    <sheetView topLeftCell="A43" zoomScaleNormal="100" zoomScaleSheetLayoutView="40" workbookViewId="0">
      <selection activeCell="B74" sqref="B74:B75"/>
    </sheetView>
  </sheetViews>
  <sheetFormatPr baseColWidth="10" defaultRowHeight="12.75"/>
  <cols>
    <col min="1" max="1" width="1.85546875" style="267" customWidth="1"/>
    <col min="2" max="2" width="24.28515625" style="267" customWidth="1"/>
    <col min="3" max="3" width="9.140625" style="267" customWidth="1"/>
    <col min="4" max="4" width="9" style="267" customWidth="1"/>
    <col min="5" max="5" width="10.28515625" style="267" customWidth="1"/>
    <col min="6" max="19" width="6.28515625" style="267" customWidth="1"/>
    <col min="20" max="24" width="6.28515625" style="260" customWidth="1"/>
    <col min="25" max="25" width="11.42578125" style="260" customWidth="1"/>
    <col min="26" max="30" width="6.28515625" style="260" customWidth="1"/>
    <col min="31" max="31" width="9.28515625" style="321" customWidth="1"/>
    <col min="32" max="32" width="8.5703125" style="321" customWidth="1"/>
    <col min="33" max="33" width="9.140625" style="299" customWidth="1"/>
    <col min="34" max="35" width="11.42578125" style="321"/>
    <col min="36" max="36" width="11.42578125" style="299"/>
    <col min="37" max="38" width="11.42578125" style="260"/>
    <col min="39" max="39" width="13.140625" style="260" customWidth="1"/>
    <col min="40" max="42" width="11.42578125" style="260"/>
    <col min="43" max="16384" width="11.42578125" style="267"/>
  </cols>
  <sheetData>
    <row r="1" spans="1:36" s="260" customFormat="1">
      <c r="AE1" s="321"/>
      <c r="AF1" s="321"/>
      <c r="AG1" s="299"/>
      <c r="AH1" s="321"/>
      <c r="AI1" s="321"/>
      <c r="AJ1" s="299"/>
    </row>
    <row r="2" spans="1:36" s="260" customFormat="1">
      <c r="AE2" s="321"/>
      <c r="AF2" s="321"/>
      <c r="AG2" s="299"/>
      <c r="AH2" s="321"/>
      <c r="AI2" s="321"/>
      <c r="AJ2" s="299"/>
    </row>
    <row r="3" spans="1:36" s="260" customFormat="1">
      <c r="AE3" s="321"/>
      <c r="AF3" s="321"/>
      <c r="AG3" s="299"/>
      <c r="AH3" s="321"/>
      <c r="AI3" s="321"/>
      <c r="AJ3" s="299"/>
    </row>
    <row r="4" spans="1:36" s="260" customFormat="1">
      <c r="AE4" s="321"/>
      <c r="AF4" s="321"/>
      <c r="AG4" s="299"/>
      <c r="AH4" s="321"/>
      <c r="AI4" s="321"/>
      <c r="AJ4" s="299"/>
    </row>
    <row r="5" spans="1:36" s="260" customFormat="1">
      <c r="Y5" s="375" t="s">
        <v>225</v>
      </c>
      <c r="Z5" s="307"/>
      <c r="AA5" s="307"/>
      <c r="AB5" s="307"/>
      <c r="AC5" s="307"/>
      <c r="AD5" s="307"/>
      <c r="AE5" s="299"/>
      <c r="AF5" s="321"/>
      <c r="AG5" s="299"/>
      <c r="AH5" s="321"/>
      <c r="AI5" s="321"/>
      <c r="AJ5" s="299"/>
    </row>
    <row r="6" spans="1:36" s="260" customFormat="1" ht="15" customHeight="1">
      <c r="AE6" s="321"/>
      <c r="AF6" s="321"/>
      <c r="AG6" s="299"/>
      <c r="AH6" s="321"/>
      <c r="AI6" s="321"/>
      <c r="AJ6" s="299"/>
    </row>
    <row r="7" spans="1:36" s="260" customFormat="1" ht="15" customHeight="1">
      <c r="B7" s="318" t="s">
        <v>211</v>
      </c>
      <c r="M7" s="265"/>
      <c r="AE7" s="385"/>
      <c r="AF7" s="385"/>
      <c r="AG7" s="385"/>
      <c r="AH7" s="385"/>
      <c r="AI7" s="385"/>
      <c r="AJ7" s="385"/>
    </row>
    <row r="8" spans="1:36" s="260" customFormat="1" ht="15" customHeight="1">
      <c r="P8" s="266"/>
    </row>
    <row r="9" spans="1:36" s="260" customFormat="1" ht="15">
      <c r="B9" s="386" t="s">
        <v>207</v>
      </c>
      <c r="C9" s="386">
        <v>2003</v>
      </c>
      <c r="D9" s="386"/>
      <c r="E9" s="386">
        <v>2004</v>
      </c>
      <c r="F9" s="386"/>
      <c r="G9" s="386">
        <v>2005</v>
      </c>
      <c r="H9" s="386"/>
      <c r="I9" s="386">
        <v>2006</v>
      </c>
      <c r="J9" s="386"/>
      <c r="K9" s="386">
        <v>2007</v>
      </c>
      <c r="L9" s="386"/>
      <c r="M9" s="386">
        <v>2008</v>
      </c>
      <c r="N9" s="386"/>
      <c r="O9" s="386">
        <v>2009</v>
      </c>
      <c r="P9" s="386"/>
      <c r="Q9" s="386">
        <v>2010</v>
      </c>
      <c r="R9" s="386"/>
      <c r="S9" s="386">
        <v>2011</v>
      </c>
      <c r="T9" s="386"/>
      <c r="U9" s="386">
        <v>2012</v>
      </c>
      <c r="V9" s="386"/>
      <c r="W9" s="386">
        <v>2013</v>
      </c>
      <c r="X9" s="386"/>
    </row>
    <row r="10" spans="1:36" s="260" customFormat="1" ht="15">
      <c r="B10" s="386"/>
      <c r="C10" s="376" t="s">
        <v>218</v>
      </c>
      <c r="D10" s="376" t="s">
        <v>49</v>
      </c>
      <c r="E10" s="376" t="s">
        <v>218</v>
      </c>
      <c r="F10" s="376" t="s">
        <v>49</v>
      </c>
      <c r="G10" s="376" t="s">
        <v>218</v>
      </c>
      <c r="H10" s="376" t="s">
        <v>49</v>
      </c>
      <c r="I10" s="376" t="s">
        <v>218</v>
      </c>
      <c r="J10" s="376" t="s">
        <v>49</v>
      </c>
      <c r="K10" s="376" t="s">
        <v>218</v>
      </c>
      <c r="L10" s="376" t="s">
        <v>49</v>
      </c>
      <c r="M10" s="376" t="s">
        <v>218</v>
      </c>
      <c r="N10" s="376" t="s">
        <v>49</v>
      </c>
      <c r="O10" s="376" t="s">
        <v>218</v>
      </c>
      <c r="P10" s="376" t="s">
        <v>49</v>
      </c>
      <c r="Q10" s="376" t="s">
        <v>218</v>
      </c>
      <c r="R10" s="376" t="s">
        <v>49</v>
      </c>
      <c r="S10" s="376" t="s">
        <v>218</v>
      </c>
      <c r="T10" s="376" t="s">
        <v>49</v>
      </c>
      <c r="U10" s="376" t="s">
        <v>218</v>
      </c>
      <c r="V10" s="376" t="s">
        <v>49</v>
      </c>
      <c r="W10" s="376" t="s">
        <v>218</v>
      </c>
      <c r="X10" s="376" t="s">
        <v>49</v>
      </c>
    </row>
    <row r="11" spans="1:36" ht="15">
      <c r="B11" s="351" t="s">
        <v>93</v>
      </c>
      <c r="C11" s="351">
        <v>53521</v>
      </c>
      <c r="D11" s="359">
        <v>4.0199999999999996</v>
      </c>
      <c r="E11" s="358">
        <v>54729</v>
      </c>
      <c r="F11" s="359">
        <v>4.04</v>
      </c>
      <c r="G11" s="358">
        <v>56825</v>
      </c>
      <c r="H11" s="359">
        <v>4.1399999999999997</v>
      </c>
      <c r="I11" s="358">
        <v>57940</v>
      </c>
      <c r="J11" s="359">
        <v>4.1500000000000004</v>
      </c>
      <c r="K11" s="358">
        <v>58016</v>
      </c>
      <c r="L11" s="360">
        <v>4.08</v>
      </c>
      <c r="M11" s="358">
        <v>60023</v>
      </c>
      <c r="N11" s="360">
        <v>4.1500000000000004</v>
      </c>
      <c r="O11" s="358">
        <v>59714</v>
      </c>
      <c r="P11" s="360">
        <v>4.05</v>
      </c>
      <c r="Q11" s="358">
        <v>61681</v>
      </c>
      <c r="R11" s="360">
        <v>4.1100000000000003</v>
      </c>
      <c r="S11" s="358">
        <v>62304</v>
      </c>
      <c r="T11" s="360">
        <v>4.08</v>
      </c>
      <c r="U11" s="358">
        <v>63511</v>
      </c>
      <c r="V11" s="360">
        <v>4.09</v>
      </c>
      <c r="W11" s="358">
        <v>63104</v>
      </c>
      <c r="X11" s="360">
        <v>4</v>
      </c>
    </row>
    <row r="12" spans="1:36" ht="15">
      <c r="B12" s="353" t="s">
        <v>97</v>
      </c>
      <c r="C12" s="361">
        <v>3985</v>
      </c>
      <c r="D12" s="362">
        <v>11.34</v>
      </c>
      <c r="E12" s="361">
        <v>3942</v>
      </c>
      <c r="F12" s="362">
        <v>11.25</v>
      </c>
      <c r="G12" s="361">
        <v>3717</v>
      </c>
      <c r="H12" s="362">
        <v>10.64</v>
      </c>
      <c r="I12" s="361">
        <v>3715</v>
      </c>
      <c r="J12" s="362">
        <v>10.67</v>
      </c>
      <c r="K12" s="361">
        <v>3529</v>
      </c>
      <c r="L12" s="363">
        <v>10.17</v>
      </c>
      <c r="M12" s="361">
        <v>3380</v>
      </c>
      <c r="N12" s="363">
        <v>9.77</v>
      </c>
      <c r="O12" s="364">
        <v>3279</v>
      </c>
      <c r="P12" s="363">
        <v>9.5</v>
      </c>
      <c r="Q12" s="361">
        <v>3204</v>
      </c>
      <c r="R12" s="363">
        <v>9.32</v>
      </c>
      <c r="S12" s="364">
        <v>3046</v>
      </c>
      <c r="T12" s="363">
        <v>8.9</v>
      </c>
      <c r="U12" s="361">
        <v>3002</v>
      </c>
      <c r="V12" s="363">
        <v>8.82</v>
      </c>
      <c r="W12" s="364">
        <v>2928</v>
      </c>
      <c r="X12" s="363">
        <v>8.64</v>
      </c>
      <c r="AC12" s="298"/>
    </row>
    <row r="13" spans="1:36" s="260" customFormat="1" ht="15">
      <c r="A13" s="266"/>
      <c r="B13" s="365" t="s">
        <v>94</v>
      </c>
      <c r="C13" s="358">
        <v>138</v>
      </c>
      <c r="D13" s="362">
        <v>39.28</v>
      </c>
      <c r="E13" s="358">
        <v>129</v>
      </c>
      <c r="F13" s="362">
        <v>36.83</v>
      </c>
      <c r="G13" s="358">
        <v>143</v>
      </c>
      <c r="H13" s="362">
        <v>40.950000000000003</v>
      </c>
      <c r="I13" s="358">
        <v>135</v>
      </c>
      <c r="J13" s="362">
        <v>38.78</v>
      </c>
      <c r="K13" s="358">
        <v>176</v>
      </c>
      <c r="L13" s="363">
        <v>50.7</v>
      </c>
      <c r="M13" s="358">
        <v>165</v>
      </c>
      <c r="N13" s="363">
        <v>47.68</v>
      </c>
      <c r="O13" s="358">
        <v>208</v>
      </c>
      <c r="P13" s="363">
        <v>60.28</v>
      </c>
      <c r="Q13" s="358">
        <v>203</v>
      </c>
      <c r="R13" s="363">
        <v>59.04</v>
      </c>
      <c r="S13" s="358">
        <v>241</v>
      </c>
      <c r="T13" s="366">
        <v>70.44</v>
      </c>
      <c r="U13" s="358">
        <v>204</v>
      </c>
      <c r="V13" s="362">
        <v>59.9</v>
      </c>
      <c r="W13" s="358">
        <v>155</v>
      </c>
      <c r="X13" s="362">
        <v>45.71</v>
      </c>
    </row>
    <row r="14" spans="1:36" s="260" customFormat="1" ht="15">
      <c r="A14" s="266"/>
      <c r="B14" s="345"/>
      <c r="C14" s="300"/>
      <c r="D14" s="346"/>
      <c r="E14" s="300"/>
      <c r="F14" s="346"/>
      <c r="G14" s="300"/>
      <c r="H14" s="346"/>
      <c r="I14" s="300"/>
      <c r="J14" s="346"/>
      <c r="K14" s="300"/>
      <c r="L14" s="347"/>
      <c r="M14" s="300"/>
      <c r="N14" s="347"/>
      <c r="O14" s="300"/>
      <c r="P14" s="347"/>
      <c r="Q14" s="300"/>
      <c r="R14" s="347"/>
      <c r="S14" s="300"/>
      <c r="T14" s="348"/>
      <c r="U14" s="300"/>
      <c r="V14" s="346"/>
      <c r="W14" s="300"/>
      <c r="X14" s="346"/>
    </row>
    <row r="15" spans="1:36" ht="15" customHeight="1">
      <c r="A15" s="268"/>
      <c r="B15" s="260"/>
      <c r="C15" s="315">
        <v>13319575</v>
      </c>
      <c r="D15" s="299"/>
      <c r="E15" s="315">
        <v>13551875</v>
      </c>
      <c r="F15" s="299"/>
      <c r="G15" s="315">
        <v>13721297</v>
      </c>
      <c r="H15" s="299"/>
      <c r="I15" s="315">
        <v>13964606</v>
      </c>
      <c r="J15" s="299"/>
      <c r="K15" s="315">
        <v>14213955</v>
      </c>
      <c r="L15" s="299"/>
      <c r="M15" s="315">
        <v>14472879</v>
      </c>
      <c r="N15" s="299"/>
      <c r="O15" s="315">
        <v>14738466</v>
      </c>
      <c r="P15" s="299"/>
      <c r="Q15" s="315">
        <v>15012228</v>
      </c>
      <c r="R15" s="316"/>
      <c r="S15" s="315">
        <v>15266431</v>
      </c>
      <c r="T15" s="316"/>
      <c r="U15" s="315">
        <v>15520973</v>
      </c>
      <c r="V15" s="316"/>
      <c r="W15" s="315">
        <v>15774749</v>
      </c>
      <c r="X15" s="316"/>
    </row>
    <row r="16" spans="1:36" s="260" customFormat="1" ht="15.75">
      <c r="A16" s="266"/>
      <c r="B16" s="427" t="s">
        <v>212</v>
      </c>
      <c r="C16" s="270"/>
      <c r="D16" s="270"/>
      <c r="E16" s="270"/>
      <c r="F16" s="270"/>
      <c r="G16" s="270"/>
      <c r="H16" s="270"/>
      <c r="I16" s="270"/>
      <c r="J16" s="308"/>
      <c r="K16" s="309"/>
      <c r="L16" s="309"/>
      <c r="M16" s="309"/>
      <c r="N16" s="309"/>
      <c r="O16" s="310"/>
      <c r="P16" s="310"/>
      <c r="Q16" s="310"/>
      <c r="R16" s="310"/>
      <c r="S16" s="310"/>
      <c r="T16" s="310"/>
      <c r="U16" s="310"/>
      <c r="V16" s="310"/>
      <c r="W16" s="310"/>
      <c r="X16" s="310"/>
    </row>
    <row r="17" spans="2:42" s="260" customFormat="1" ht="15" customHeight="1">
      <c r="J17" s="307"/>
      <c r="K17" s="265"/>
      <c r="L17" s="265"/>
      <c r="M17" s="265"/>
      <c r="N17" s="311"/>
      <c r="O17" s="311"/>
      <c r="P17" s="310"/>
      <c r="Q17" s="310"/>
      <c r="R17" s="312"/>
      <c r="S17" s="312"/>
      <c r="T17" s="312"/>
      <c r="U17" s="312"/>
      <c r="V17" s="312"/>
      <c r="W17" s="312"/>
      <c r="X17" s="312"/>
      <c r="Y17" s="307"/>
      <c r="Z17" s="307"/>
      <c r="AA17" s="307"/>
    </row>
    <row r="18" spans="2:42" s="260" customFormat="1" ht="15" customHeight="1">
      <c r="J18" s="307"/>
      <c r="K18" s="265"/>
      <c r="L18" s="265"/>
      <c r="M18" s="265"/>
      <c r="N18" s="311"/>
      <c r="O18" s="311"/>
      <c r="P18" s="310"/>
      <c r="Q18" s="310"/>
      <c r="R18" s="312"/>
      <c r="S18" s="312"/>
      <c r="T18" s="312"/>
      <c r="U18" s="312"/>
      <c r="V18" s="312"/>
      <c r="W18" s="312"/>
      <c r="X18" s="312"/>
      <c r="Y18" s="307"/>
      <c r="Z18" s="307"/>
      <c r="AA18" s="307"/>
    </row>
    <row r="19" spans="2:42" s="260" customFormat="1" ht="15" customHeight="1">
      <c r="K19" s="261"/>
      <c r="L19" s="261"/>
      <c r="M19" s="261"/>
      <c r="N19" s="271"/>
      <c r="O19" s="271"/>
      <c r="P19" s="266"/>
      <c r="Q19" s="266"/>
      <c r="R19" s="272"/>
      <c r="S19" s="272"/>
      <c r="T19" s="272"/>
      <c r="U19" s="272"/>
      <c r="V19" s="272"/>
      <c r="W19" s="272"/>
      <c r="X19" s="272"/>
      <c r="Y19" s="307"/>
      <c r="Z19" s="307"/>
      <c r="AA19" s="307"/>
    </row>
    <row r="20" spans="2:42" s="260" customFormat="1" ht="15" customHeight="1">
      <c r="K20" s="273">
        <v>2007</v>
      </c>
      <c r="L20" s="273">
        <v>2008</v>
      </c>
      <c r="M20" s="273">
        <v>2009</v>
      </c>
      <c r="N20" s="273">
        <v>2010</v>
      </c>
      <c r="O20" s="261"/>
      <c r="P20" s="261"/>
      <c r="Q20" s="266"/>
      <c r="R20" s="272"/>
      <c r="S20" s="272"/>
      <c r="T20" s="272"/>
      <c r="U20" s="272"/>
      <c r="V20" s="272"/>
      <c r="W20" s="272"/>
      <c r="X20" s="272"/>
      <c r="Y20" s="307"/>
      <c r="Z20" s="307"/>
      <c r="AA20" s="307"/>
    </row>
    <row r="21" spans="2:42" s="260" customFormat="1" ht="15" customHeight="1">
      <c r="B21" s="275" t="s">
        <v>98</v>
      </c>
      <c r="C21" s="275"/>
      <c r="D21" s="275"/>
      <c r="E21" s="275"/>
      <c r="F21" s="275"/>
      <c r="G21" s="275"/>
      <c r="H21" s="275"/>
      <c r="I21" s="275"/>
      <c r="J21" s="275"/>
      <c r="K21" s="276">
        <v>4.0816226025761306</v>
      </c>
      <c r="L21" s="276">
        <v>4.1472743605470619</v>
      </c>
      <c r="M21" s="276">
        <v>4.0515749739491209</v>
      </c>
      <c r="N21" s="276">
        <v>4.1087172403723153</v>
      </c>
      <c r="O21" s="274"/>
      <c r="P21" s="276"/>
      <c r="Q21" s="274"/>
      <c r="R21" s="276"/>
      <c r="S21" s="276"/>
      <c r="T21" s="276"/>
      <c r="U21" s="276"/>
      <c r="V21" s="276"/>
      <c r="W21" s="276"/>
      <c r="X21" s="276"/>
    </row>
    <row r="22" spans="2:42" s="260" customFormat="1" ht="15" customHeight="1">
      <c r="B22" s="277" t="s">
        <v>99</v>
      </c>
      <c r="C22" s="277"/>
      <c r="D22" s="277"/>
      <c r="E22" s="277"/>
      <c r="F22" s="277"/>
      <c r="G22" s="277"/>
      <c r="H22" s="277"/>
      <c r="I22" s="277"/>
      <c r="J22" s="277"/>
      <c r="K22" s="276">
        <v>12.426756436982366</v>
      </c>
      <c r="L22" s="276">
        <v>11.612925392108021</v>
      </c>
      <c r="M22" s="276">
        <v>10.990926368502734</v>
      </c>
      <c r="N22" s="276">
        <v>10.958529286019665</v>
      </c>
      <c r="O22" s="274"/>
      <c r="P22" s="276"/>
      <c r="Q22" s="274"/>
      <c r="R22" s="276"/>
      <c r="S22" s="276"/>
      <c r="T22" s="276"/>
      <c r="U22" s="276"/>
      <c r="V22" s="276"/>
      <c r="W22" s="276"/>
      <c r="X22" s="276"/>
    </row>
    <row r="23" spans="2:42" s="274" customFormat="1" ht="15" customHeight="1">
      <c r="B23" s="278" t="s">
        <v>100</v>
      </c>
      <c r="C23" s="278"/>
      <c r="D23" s="278"/>
      <c r="E23" s="278"/>
      <c r="F23" s="278"/>
      <c r="G23" s="278"/>
      <c r="H23" s="278"/>
      <c r="I23" s="278"/>
      <c r="J23" s="278"/>
      <c r="K23" s="276">
        <v>61.975322553383293</v>
      </c>
      <c r="L23" s="276">
        <v>56.690316263249208</v>
      </c>
      <c r="M23" s="276">
        <v>69.719813499498898</v>
      </c>
      <c r="N23" s="276">
        <v>69.431380932022222</v>
      </c>
      <c r="P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O23" s="276"/>
      <c r="AP23" s="276"/>
    </row>
    <row r="24" spans="2:42" s="274" customFormat="1" ht="15" customHeight="1">
      <c r="Y24" s="276"/>
      <c r="Z24" s="276"/>
      <c r="AA24" s="276"/>
      <c r="AB24" s="276"/>
      <c r="AC24" s="276"/>
      <c r="AM24" s="276"/>
      <c r="AN24" s="276"/>
      <c r="AO24" s="276"/>
      <c r="AP24" s="276"/>
    </row>
    <row r="25" spans="2:42" s="274" customFormat="1" ht="15" customHeight="1">
      <c r="B25" s="260"/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1"/>
      <c r="P25" s="260"/>
      <c r="Q25" s="260"/>
      <c r="R25" s="260"/>
      <c r="S25" s="260"/>
      <c r="T25" s="260"/>
      <c r="U25" s="260"/>
      <c r="V25" s="260"/>
      <c r="W25" s="260"/>
      <c r="X25" s="260"/>
      <c r="Y25" s="276"/>
      <c r="Z25" s="276"/>
      <c r="AA25" s="276"/>
      <c r="AB25" s="276"/>
      <c r="AC25" s="276"/>
      <c r="AM25" s="276"/>
      <c r="AN25" s="276"/>
      <c r="AO25" s="276"/>
      <c r="AP25" s="276"/>
    </row>
    <row r="26" spans="2:42" s="274" customFormat="1" ht="15" customHeight="1"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1"/>
      <c r="P26" s="260"/>
      <c r="Q26" s="260"/>
      <c r="R26" s="260"/>
      <c r="S26" s="260"/>
      <c r="T26" s="260"/>
      <c r="U26" s="260"/>
      <c r="V26" s="260"/>
      <c r="W26" s="260"/>
      <c r="X26" s="260"/>
      <c r="AD26" s="271"/>
      <c r="AE26" s="314"/>
      <c r="AF26" s="314"/>
    </row>
    <row r="27" spans="2:42" s="260" customFormat="1" ht="15" customHeight="1">
      <c r="K27" s="261"/>
      <c r="L27" s="261"/>
      <c r="M27" s="261"/>
      <c r="N27" s="261"/>
      <c r="O27" s="261"/>
      <c r="AE27" s="321"/>
      <c r="AF27" s="321"/>
    </row>
    <row r="28" spans="2:42" s="260" customFormat="1" ht="15" customHeight="1">
      <c r="K28" s="261"/>
      <c r="L28" s="261"/>
      <c r="M28" s="261"/>
      <c r="N28" s="261"/>
      <c r="O28" s="261"/>
      <c r="AE28" s="321"/>
      <c r="AF28" s="321"/>
    </row>
    <row r="29" spans="2:42" s="260" customFormat="1" ht="15" customHeight="1">
      <c r="K29" s="261"/>
      <c r="L29" s="261"/>
      <c r="M29" s="261"/>
      <c r="N29" s="261"/>
      <c r="O29" s="261"/>
      <c r="AE29" s="321"/>
      <c r="AF29" s="321"/>
    </row>
    <row r="30" spans="2:42" s="260" customFormat="1" ht="15" customHeight="1">
      <c r="K30" s="261"/>
      <c r="L30" s="261"/>
      <c r="M30" s="261"/>
      <c r="N30" s="261"/>
      <c r="O30" s="261"/>
      <c r="AE30" s="321"/>
      <c r="AF30" s="321"/>
    </row>
    <row r="31" spans="2:42" s="260" customFormat="1" ht="15" customHeight="1">
      <c r="K31" s="261"/>
      <c r="L31" s="261"/>
      <c r="M31" s="261"/>
      <c r="N31" s="261"/>
      <c r="O31" s="261"/>
      <c r="AE31" s="321"/>
      <c r="AF31" s="321"/>
    </row>
    <row r="32" spans="2:42" s="260" customFormat="1" ht="15" customHeight="1">
      <c r="K32" s="261"/>
      <c r="L32" s="261"/>
      <c r="M32" s="261"/>
      <c r="N32" s="261"/>
      <c r="O32" s="261"/>
      <c r="AE32" s="321"/>
      <c r="AF32" s="321"/>
    </row>
    <row r="33" spans="1:36" s="260" customFormat="1" ht="15" customHeight="1">
      <c r="Y33" s="261"/>
      <c r="AB33" s="303"/>
      <c r="AC33" s="303"/>
      <c r="AE33" s="321"/>
      <c r="AF33" s="321"/>
      <c r="AG33" s="299"/>
      <c r="AH33" s="299"/>
      <c r="AI33" s="299"/>
      <c r="AJ33" s="299"/>
    </row>
    <row r="34" spans="1:36" s="260" customFormat="1" ht="15" customHeight="1">
      <c r="B34" s="427" t="s">
        <v>213</v>
      </c>
      <c r="C34" s="270"/>
      <c r="D34" s="270"/>
      <c r="E34" s="270"/>
      <c r="F34" s="270"/>
      <c r="G34" s="270"/>
      <c r="H34" s="270"/>
      <c r="I34" s="270"/>
      <c r="J34" s="270"/>
      <c r="Y34" s="261"/>
      <c r="AB34" s="303"/>
      <c r="AC34" s="303"/>
      <c r="AE34" s="321"/>
      <c r="AF34" s="321"/>
      <c r="AG34" s="299"/>
      <c r="AH34" s="299"/>
      <c r="AI34" s="299"/>
      <c r="AJ34" s="299"/>
    </row>
    <row r="35" spans="1:36" s="260" customFormat="1" ht="15" customHeight="1">
      <c r="Y35" s="261"/>
      <c r="AB35" s="303"/>
      <c r="AC35" s="303"/>
      <c r="AE35" s="321"/>
      <c r="AF35" s="321"/>
      <c r="AG35" s="299"/>
      <c r="AH35" s="299"/>
      <c r="AI35" s="299"/>
      <c r="AJ35" s="299"/>
    </row>
    <row r="36" spans="1:36" s="260" customFormat="1" ht="15" customHeight="1">
      <c r="Y36" s="261"/>
      <c r="AB36" s="303"/>
      <c r="AC36" s="303"/>
      <c r="AE36" s="321"/>
      <c r="AF36" s="321"/>
      <c r="AG36" s="299"/>
      <c r="AH36" s="299"/>
      <c r="AI36" s="299"/>
      <c r="AJ36" s="299"/>
    </row>
    <row r="37" spans="1:36" s="260" customFormat="1" ht="15" customHeight="1">
      <c r="Y37" s="261"/>
      <c r="AB37" s="303"/>
      <c r="AC37" s="303"/>
      <c r="AE37" s="321"/>
      <c r="AF37" s="321"/>
      <c r="AG37" s="299"/>
      <c r="AH37" s="299"/>
      <c r="AI37" s="299"/>
      <c r="AJ37" s="299"/>
    </row>
    <row r="38" spans="1:36" s="260" customFormat="1" ht="15" customHeight="1">
      <c r="Y38" s="261"/>
      <c r="AB38" s="303"/>
      <c r="AC38" s="303"/>
      <c r="AE38" s="321"/>
      <c r="AF38" s="321"/>
      <c r="AG38" s="299"/>
      <c r="AH38" s="299"/>
      <c r="AI38" s="299"/>
      <c r="AJ38" s="299"/>
    </row>
    <row r="39" spans="1:36" s="260" customFormat="1" ht="15" customHeight="1">
      <c r="Y39" s="261"/>
      <c r="AB39" s="303"/>
      <c r="AC39" s="303"/>
      <c r="AE39" s="321"/>
      <c r="AF39" s="321"/>
      <c r="AG39" s="299"/>
      <c r="AH39" s="299"/>
      <c r="AI39" s="299"/>
      <c r="AJ39" s="299"/>
    </row>
    <row r="40" spans="1:36" s="260" customFormat="1" ht="15" customHeight="1">
      <c r="K40" s="279"/>
      <c r="L40" s="279"/>
      <c r="M40" s="279"/>
      <c r="N40" s="279"/>
      <c r="O40" s="279"/>
      <c r="P40" s="279"/>
      <c r="Q40" s="279"/>
      <c r="R40" s="279"/>
      <c r="S40" s="279"/>
      <c r="T40" s="269"/>
      <c r="U40" s="269"/>
      <c r="V40" s="269"/>
      <c r="W40" s="269"/>
      <c r="X40" s="269"/>
      <c r="Y40" s="261"/>
      <c r="AB40" s="303"/>
      <c r="AC40" s="303"/>
      <c r="AE40" s="321"/>
      <c r="AF40" s="321"/>
      <c r="AG40" s="299"/>
      <c r="AH40" s="299"/>
      <c r="AI40" s="299"/>
      <c r="AJ40" s="299"/>
    </row>
    <row r="41" spans="1:36" s="260" customFormat="1" ht="15" customHeight="1">
      <c r="K41" s="279"/>
      <c r="L41" s="279"/>
      <c r="M41" s="279"/>
      <c r="N41" s="279"/>
      <c r="O41" s="279"/>
      <c r="P41" s="279"/>
      <c r="Q41" s="279"/>
      <c r="R41" s="279"/>
      <c r="S41" s="279"/>
      <c r="T41" s="269"/>
      <c r="U41" s="269"/>
      <c r="V41" s="269"/>
      <c r="W41" s="269"/>
      <c r="X41" s="269"/>
      <c r="Y41" s="261"/>
      <c r="AB41" s="303"/>
      <c r="AC41" s="303"/>
      <c r="AE41" s="321"/>
      <c r="AF41" s="321"/>
      <c r="AG41" s="299"/>
      <c r="AH41" s="299"/>
      <c r="AI41" s="299"/>
      <c r="AJ41" s="299"/>
    </row>
    <row r="42" spans="1:36" s="260" customFormat="1" ht="15" customHeight="1">
      <c r="Y42" s="261"/>
      <c r="AE42" s="321"/>
      <c r="AF42" s="321"/>
      <c r="AG42" s="299"/>
      <c r="AH42" s="321"/>
      <c r="AI42" s="321"/>
      <c r="AJ42" s="299"/>
    </row>
    <row r="43" spans="1:36" s="260" customFormat="1" ht="15" customHeight="1">
      <c r="Y43" s="261"/>
      <c r="AE43" s="321"/>
      <c r="AF43" s="321"/>
      <c r="AG43" s="299"/>
      <c r="AH43" s="321"/>
      <c r="AI43" s="321"/>
      <c r="AJ43" s="299"/>
    </row>
    <row r="44" spans="1:36" s="260" customFormat="1" ht="15" customHeight="1">
      <c r="Y44" s="261"/>
      <c r="AE44" s="321"/>
      <c r="AF44" s="321"/>
      <c r="AG44" s="299"/>
      <c r="AH44" s="321"/>
      <c r="AI44" s="321"/>
      <c r="AJ44" s="299"/>
    </row>
    <row r="45" spans="1:36" s="260" customFormat="1" ht="15" customHeight="1">
      <c r="A45" s="266"/>
      <c r="AE45" s="321"/>
      <c r="AF45" s="321"/>
      <c r="AG45" s="299"/>
      <c r="AH45" s="321"/>
      <c r="AI45" s="321"/>
      <c r="AJ45" s="299"/>
    </row>
    <row r="46" spans="1:36" s="260" customFormat="1" ht="15" customHeight="1">
      <c r="A46" s="266"/>
      <c r="AE46" s="321"/>
      <c r="AF46" s="321"/>
      <c r="AG46" s="299"/>
      <c r="AH46" s="321"/>
      <c r="AI46" s="321"/>
      <c r="AJ46" s="299"/>
    </row>
    <row r="47" spans="1:36" s="260" customFormat="1" ht="10.5" customHeight="1">
      <c r="A47" s="266"/>
      <c r="AE47" s="321"/>
      <c r="AF47" s="321"/>
      <c r="AG47" s="299"/>
      <c r="AH47" s="321"/>
      <c r="AI47" s="321"/>
      <c r="AJ47" s="299"/>
    </row>
    <row r="48" spans="1:36" s="260" customFormat="1" ht="15" customHeight="1">
      <c r="AE48" s="321"/>
      <c r="AF48" s="321"/>
      <c r="AG48" s="299"/>
      <c r="AH48" s="321"/>
      <c r="AI48" s="321"/>
      <c r="AJ48" s="299"/>
    </row>
    <row r="49" spans="2:36" s="260" customFormat="1" ht="15" customHeight="1">
      <c r="AE49" s="321"/>
      <c r="AF49" s="321"/>
      <c r="AG49" s="299"/>
      <c r="AH49" s="321"/>
      <c r="AI49" s="321"/>
      <c r="AJ49" s="299"/>
    </row>
    <row r="50" spans="2:36" s="260" customFormat="1" ht="15" customHeight="1">
      <c r="AE50" s="321"/>
      <c r="AF50" s="321"/>
      <c r="AG50" s="299"/>
      <c r="AH50" s="321"/>
      <c r="AI50" s="321"/>
      <c r="AJ50" s="299"/>
    </row>
    <row r="51" spans="2:36" s="260" customFormat="1" ht="15" customHeight="1">
      <c r="AE51" s="321"/>
      <c r="AF51" s="321"/>
      <c r="AG51" s="299"/>
      <c r="AH51" s="321"/>
      <c r="AI51" s="321"/>
      <c r="AJ51" s="299"/>
    </row>
    <row r="52" spans="2:36" s="260" customFormat="1" ht="15" customHeight="1">
      <c r="AE52" s="321"/>
      <c r="AF52" s="321"/>
      <c r="AG52" s="299"/>
      <c r="AH52" s="321"/>
      <c r="AI52" s="321"/>
      <c r="AJ52" s="299"/>
    </row>
    <row r="53" spans="2:36" s="260" customFormat="1" ht="15" customHeight="1">
      <c r="B53" s="427" t="s">
        <v>223</v>
      </c>
      <c r="C53" s="270"/>
      <c r="D53" s="270"/>
      <c r="E53" s="270"/>
      <c r="F53" s="270"/>
      <c r="G53" s="270"/>
      <c r="H53" s="270"/>
      <c r="I53" s="270"/>
      <c r="J53" s="270"/>
      <c r="K53" s="261"/>
      <c r="L53" s="261"/>
      <c r="M53" s="261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AE53" s="321"/>
      <c r="AF53" s="321"/>
      <c r="AG53" s="299"/>
      <c r="AH53" s="321"/>
      <c r="AI53" s="321"/>
      <c r="AJ53" s="299"/>
    </row>
    <row r="54" spans="2:36" s="260" customFormat="1" ht="15" customHeight="1">
      <c r="B54" s="261"/>
      <c r="C54" s="261"/>
      <c r="D54" s="261"/>
      <c r="E54" s="261"/>
      <c r="F54" s="261"/>
      <c r="G54" s="261"/>
      <c r="H54" s="261"/>
      <c r="I54" s="261"/>
      <c r="J54" s="261"/>
      <c r="K54" s="261"/>
      <c r="L54" s="261"/>
      <c r="M54" s="261"/>
      <c r="N54" s="261"/>
      <c r="O54" s="261"/>
      <c r="P54" s="261"/>
      <c r="Q54" s="261"/>
      <c r="R54" s="261"/>
      <c r="S54" s="261"/>
      <c r="T54" s="261"/>
      <c r="U54" s="261"/>
      <c r="V54" s="261"/>
      <c r="W54" s="261"/>
      <c r="X54" s="261"/>
      <c r="AE54" s="321"/>
      <c r="AF54" s="321"/>
      <c r="AG54" s="299"/>
      <c r="AH54" s="321"/>
      <c r="AI54" s="321"/>
      <c r="AJ54" s="299"/>
    </row>
    <row r="55" spans="2:36" s="260" customFormat="1" ht="15" customHeight="1"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AE55" s="321"/>
      <c r="AF55" s="321"/>
      <c r="AG55" s="299"/>
      <c r="AH55" s="321"/>
      <c r="AI55" s="321"/>
      <c r="AJ55" s="299"/>
    </row>
    <row r="56" spans="2:36" s="260" customFormat="1" ht="15" customHeight="1">
      <c r="B56" s="261"/>
      <c r="C56" s="261"/>
      <c r="D56" s="261"/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  <c r="AE56" s="321"/>
      <c r="AF56" s="321"/>
      <c r="AG56" s="299"/>
      <c r="AH56" s="321"/>
      <c r="AI56" s="321"/>
      <c r="AJ56" s="299"/>
    </row>
    <row r="57" spans="2:36" s="260" customFormat="1" ht="15" customHeight="1">
      <c r="B57" s="261"/>
      <c r="C57" s="261"/>
      <c r="D57" s="261"/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1"/>
      <c r="X57" s="261"/>
      <c r="AE57" s="321"/>
      <c r="AF57" s="321"/>
      <c r="AG57" s="299"/>
      <c r="AH57" s="321"/>
      <c r="AI57" s="321"/>
      <c r="AJ57" s="299"/>
    </row>
    <row r="58" spans="2:36" s="260" customFormat="1" ht="15" customHeight="1">
      <c r="B58" s="261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AE58" s="321"/>
      <c r="AF58" s="321"/>
      <c r="AG58" s="299"/>
      <c r="AH58" s="321"/>
      <c r="AI58" s="321"/>
      <c r="AJ58" s="299"/>
    </row>
    <row r="59" spans="2:36" s="260" customFormat="1" ht="15" customHeight="1">
      <c r="B59" s="261"/>
      <c r="C59" s="261"/>
      <c r="D59" s="261"/>
      <c r="E59" s="261"/>
      <c r="F59" s="261"/>
      <c r="G59" s="261"/>
      <c r="H59" s="261"/>
      <c r="I59" s="261"/>
      <c r="J59" s="261"/>
      <c r="K59" s="261"/>
      <c r="L59" s="261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AE59" s="321"/>
      <c r="AF59" s="321"/>
      <c r="AG59" s="299"/>
      <c r="AH59" s="321"/>
      <c r="AI59" s="321"/>
      <c r="AJ59" s="299"/>
    </row>
    <row r="60" spans="2:36" s="260" customFormat="1" ht="15" customHeight="1">
      <c r="B60" s="261"/>
      <c r="C60" s="261"/>
      <c r="D60" s="261"/>
      <c r="E60" s="261"/>
      <c r="F60" s="261"/>
      <c r="G60" s="261"/>
      <c r="H60" s="261"/>
      <c r="I60" s="261"/>
      <c r="J60" s="261"/>
      <c r="K60" s="261"/>
      <c r="L60" s="261"/>
      <c r="M60" s="280">
        <v>2.3958797498663782</v>
      </c>
      <c r="N60" s="280">
        <v>2.2876015571550665</v>
      </c>
      <c r="O60" s="281">
        <v>2.3245046368275109</v>
      </c>
      <c r="P60" s="281">
        <v>2.6682240063516596</v>
      </c>
      <c r="Q60" s="273"/>
      <c r="R60" s="273"/>
      <c r="S60" s="273"/>
      <c r="T60" s="273"/>
      <c r="U60" s="273"/>
      <c r="V60" s="273"/>
      <c r="W60" s="273"/>
      <c r="X60" s="273"/>
      <c r="AE60" s="321"/>
      <c r="AF60" s="321"/>
      <c r="AG60" s="299"/>
      <c r="AH60" s="321"/>
      <c r="AI60" s="321"/>
      <c r="AJ60" s="299"/>
    </row>
    <row r="61" spans="2:36" s="260" customFormat="1" ht="15" customHeight="1">
      <c r="B61" s="261"/>
      <c r="C61" s="261"/>
      <c r="D61" s="261"/>
      <c r="E61" s="261"/>
      <c r="F61" s="261"/>
      <c r="G61" s="261"/>
      <c r="H61" s="261"/>
      <c r="I61" s="261"/>
      <c r="J61" s="261"/>
      <c r="K61" s="261"/>
      <c r="L61" s="261"/>
      <c r="M61" s="282">
        <v>51007777</v>
      </c>
      <c r="N61" s="282">
        <v>61762635</v>
      </c>
      <c r="O61" s="282">
        <v>62519686</v>
      </c>
      <c r="P61" s="282">
        <v>69555367</v>
      </c>
      <c r="Q61" s="273"/>
      <c r="R61" s="273"/>
      <c r="S61" s="273"/>
      <c r="T61" s="273"/>
      <c r="U61" s="273"/>
      <c r="V61" s="273"/>
      <c r="W61" s="273"/>
      <c r="X61" s="273"/>
      <c r="AE61" s="321"/>
      <c r="AF61" s="321"/>
      <c r="AG61" s="299"/>
      <c r="AH61" s="321"/>
      <c r="AI61" s="321"/>
      <c r="AJ61" s="299"/>
    </row>
    <row r="62" spans="2:36" s="260" customFormat="1" ht="15" customHeight="1">
      <c r="B62" s="261"/>
      <c r="C62" s="261"/>
      <c r="D62" s="261"/>
      <c r="E62" s="261"/>
      <c r="F62" s="261"/>
      <c r="G62" s="261"/>
      <c r="H62" s="261"/>
      <c r="I62" s="261"/>
      <c r="J62" s="261"/>
      <c r="K62" s="261"/>
      <c r="L62" s="261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AE62" s="321"/>
      <c r="AF62" s="321"/>
      <c r="AG62" s="299"/>
      <c r="AH62" s="321"/>
      <c r="AI62" s="321"/>
      <c r="AJ62" s="299"/>
    </row>
    <row r="63" spans="2:36" s="260" customFormat="1" ht="15" customHeight="1">
      <c r="B63" s="261"/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273"/>
      <c r="X63" s="273"/>
      <c r="AE63" s="321"/>
      <c r="AF63" s="321"/>
      <c r="AG63" s="299"/>
      <c r="AH63" s="321"/>
      <c r="AI63" s="321"/>
      <c r="AJ63" s="299"/>
    </row>
    <row r="64" spans="2:36" s="260" customFormat="1" ht="15" customHeight="1">
      <c r="B64" s="261"/>
      <c r="C64" s="261"/>
      <c r="D64" s="261"/>
      <c r="E64" s="261"/>
      <c r="F64" s="261"/>
      <c r="G64" s="261"/>
      <c r="H64" s="261"/>
      <c r="I64" s="261"/>
      <c r="J64" s="261"/>
      <c r="K64" s="261"/>
      <c r="L64" s="261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AE64" s="321"/>
      <c r="AF64" s="321"/>
      <c r="AG64" s="299"/>
      <c r="AH64" s="321"/>
      <c r="AI64" s="321"/>
      <c r="AJ64" s="299"/>
    </row>
    <row r="65" spans="2:36" s="260" customFormat="1" ht="15" customHeight="1"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273"/>
      <c r="X65" s="273"/>
      <c r="AE65" s="321"/>
      <c r="AF65" s="321"/>
      <c r="AG65" s="299"/>
      <c r="AH65" s="321"/>
      <c r="AI65" s="321"/>
      <c r="AJ65" s="299"/>
    </row>
    <row r="66" spans="2:36" s="260" customFormat="1" ht="15" customHeight="1">
      <c r="S66" s="255"/>
      <c r="T66" s="269"/>
      <c r="U66" s="269"/>
      <c r="V66" s="269"/>
      <c r="W66" s="269"/>
      <c r="X66" s="269"/>
      <c r="AE66" s="321"/>
      <c r="AF66" s="321"/>
      <c r="AG66" s="299"/>
      <c r="AH66" s="321"/>
      <c r="AI66" s="321"/>
      <c r="AJ66" s="299"/>
    </row>
    <row r="67" spans="2:36" s="260" customFormat="1" ht="15" customHeight="1">
      <c r="S67" s="255"/>
      <c r="T67" s="269"/>
      <c r="U67" s="269"/>
      <c r="V67" s="269"/>
      <c r="W67" s="269"/>
      <c r="X67" s="269"/>
      <c r="AE67" s="321"/>
      <c r="AF67" s="321"/>
      <c r="AG67" s="299"/>
      <c r="AH67" s="321"/>
      <c r="AI67" s="321"/>
      <c r="AJ67" s="299"/>
    </row>
    <row r="68" spans="2:36" s="260" customFormat="1" ht="15" customHeight="1">
      <c r="S68" s="306"/>
      <c r="T68" s="269"/>
      <c r="U68" s="269"/>
      <c r="V68" s="269"/>
      <c r="W68" s="269"/>
      <c r="X68" s="269"/>
      <c r="AE68" s="321"/>
      <c r="AF68" s="321"/>
      <c r="AG68" s="299"/>
      <c r="AH68" s="321"/>
      <c r="AI68" s="321"/>
      <c r="AJ68" s="299"/>
    </row>
    <row r="69" spans="2:36" s="260" customFormat="1" ht="15" customHeight="1">
      <c r="S69" s="258"/>
      <c r="AE69" s="321"/>
      <c r="AF69" s="321"/>
      <c r="AG69" s="299"/>
      <c r="AH69" s="321"/>
      <c r="AI69" s="321"/>
      <c r="AJ69" s="299"/>
    </row>
    <row r="70" spans="2:36" s="260" customFormat="1" ht="15" customHeight="1">
      <c r="S70" s="258"/>
      <c r="AE70" s="321"/>
      <c r="AF70" s="321"/>
      <c r="AG70" s="299"/>
      <c r="AH70" s="321"/>
      <c r="AI70" s="321"/>
      <c r="AJ70" s="299"/>
    </row>
    <row r="71" spans="2:36" s="260" customFormat="1" ht="15" customHeight="1">
      <c r="B71" s="428" t="s">
        <v>95</v>
      </c>
      <c r="C71" s="428"/>
      <c r="D71" s="428"/>
      <c r="E71" s="428"/>
      <c r="F71" s="428"/>
      <c r="G71" s="428"/>
      <c r="H71" s="428"/>
      <c r="I71" s="428"/>
      <c r="J71" s="428"/>
      <c r="K71" s="429"/>
      <c r="L71" s="429"/>
      <c r="M71" s="429"/>
      <c r="N71" s="429"/>
      <c r="O71" s="429"/>
      <c r="P71" s="429"/>
      <c r="Q71" s="429"/>
      <c r="R71" s="429"/>
      <c r="S71" s="259"/>
      <c r="AE71" s="321"/>
      <c r="AF71" s="321"/>
      <c r="AG71" s="299"/>
      <c r="AH71" s="321"/>
      <c r="AI71" s="321"/>
      <c r="AJ71" s="299"/>
    </row>
    <row r="72" spans="2:36" s="260" customFormat="1" ht="15" customHeight="1">
      <c r="B72" s="428" t="s">
        <v>96</v>
      </c>
      <c r="C72" s="428"/>
      <c r="D72" s="428"/>
      <c r="E72" s="428"/>
      <c r="F72" s="428"/>
      <c r="G72" s="428"/>
      <c r="H72" s="428"/>
      <c r="I72" s="428"/>
      <c r="J72" s="428"/>
      <c r="K72" s="429"/>
      <c r="L72" s="429"/>
      <c r="M72" s="429"/>
      <c r="N72" s="429"/>
      <c r="O72" s="429"/>
      <c r="P72" s="429"/>
      <c r="Q72" s="429"/>
      <c r="R72" s="429"/>
      <c r="AE72" s="321"/>
      <c r="AF72" s="321"/>
      <c r="AG72" s="299"/>
      <c r="AH72" s="321"/>
      <c r="AI72" s="321"/>
      <c r="AJ72" s="299"/>
    </row>
    <row r="73" spans="2:36" s="260" customFormat="1" ht="15" customHeight="1">
      <c r="B73" s="430" t="s">
        <v>224</v>
      </c>
      <c r="C73" s="430"/>
      <c r="D73" s="430"/>
      <c r="E73" s="430"/>
      <c r="F73" s="430"/>
      <c r="G73" s="430"/>
      <c r="H73" s="430"/>
      <c r="I73" s="430"/>
      <c r="J73" s="430"/>
      <c r="K73" s="430"/>
      <c r="L73" s="430"/>
      <c r="M73" s="430"/>
      <c r="N73" s="430"/>
      <c r="O73" s="430"/>
      <c r="P73" s="430"/>
      <c r="Q73" s="430"/>
      <c r="R73" s="430"/>
      <c r="AE73" s="321"/>
      <c r="AF73" s="321"/>
      <c r="AG73" s="299"/>
      <c r="AH73" s="321"/>
      <c r="AI73" s="321"/>
      <c r="AJ73" s="299"/>
    </row>
    <row r="74" spans="2:36" s="260" customFormat="1" ht="15" customHeight="1">
      <c r="B74" s="432" t="s">
        <v>226</v>
      </c>
      <c r="C74" s="256"/>
      <c r="D74" s="256"/>
      <c r="E74" s="256"/>
      <c r="F74" s="256"/>
      <c r="G74" s="256"/>
      <c r="H74" s="256"/>
      <c r="I74" s="256"/>
      <c r="J74" s="256"/>
      <c r="K74" s="258"/>
      <c r="L74" s="258"/>
      <c r="M74" s="256"/>
      <c r="N74" s="258"/>
      <c r="O74" s="258"/>
      <c r="P74" s="258"/>
      <c r="Q74" s="258"/>
      <c r="R74" s="258"/>
      <c r="AE74" s="321"/>
      <c r="AF74" s="321"/>
      <c r="AG74" s="299"/>
      <c r="AH74" s="321"/>
      <c r="AI74" s="321"/>
      <c r="AJ74" s="299"/>
    </row>
    <row r="75" spans="2:36" s="260" customFormat="1" ht="15" customHeight="1">
      <c r="B75" s="433" t="s">
        <v>227</v>
      </c>
      <c r="C75" s="257"/>
      <c r="D75" s="257"/>
      <c r="E75" s="257"/>
      <c r="F75" s="257"/>
      <c r="G75" s="257"/>
      <c r="H75" s="257"/>
      <c r="I75" s="257"/>
      <c r="J75" s="257"/>
      <c r="K75" s="258"/>
      <c r="L75" s="258"/>
      <c r="M75" s="257"/>
      <c r="N75" s="258"/>
      <c r="O75" s="258"/>
      <c r="P75" s="258"/>
      <c r="Q75" s="258"/>
      <c r="R75" s="258"/>
      <c r="AE75" s="321"/>
      <c r="AF75" s="321"/>
      <c r="AG75" s="299"/>
      <c r="AH75" s="321"/>
      <c r="AI75" s="321"/>
      <c r="AJ75" s="299"/>
    </row>
    <row r="76" spans="2:36" s="260" customFormat="1" ht="15" customHeight="1">
      <c r="B76" s="431"/>
      <c r="AE76" s="321"/>
      <c r="AF76" s="321"/>
      <c r="AG76" s="299"/>
      <c r="AH76" s="321"/>
      <c r="AI76" s="321"/>
      <c r="AJ76" s="299"/>
    </row>
    <row r="77" spans="2:36" s="260" customFormat="1" ht="15" customHeight="1">
      <c r="AE77" s="321"/>
      <c r="AF77" s="321"/>
      <c r="AG77" s="299"/>
      <c r="AH77" s="321"/>
      <c r="AI77" s="321"/>
      <c r="AJ77" s="299"/>
    </row>
    <row r="78" spans="2:36" s="260" customFormat="1" ht="15" customHeight="1">
      <c r="AE78" s="321"/>
      <c r="AF78" s="321"/>
      <c r="AG78" s="299"/>
      <c r="AH78" s="321"/>
      <c r="AI78" s="321"/>
      <c r="AJ78" s="299"/>
    </row>
    <row r="79" spans="2:36" s="260" customFormat="1" ht="15" customHeight="1">
      <c r="AE79" s="321"/>
      <c r="AF79" s="321"/>
      <c r="AG79" s="299"/>
      <c r="AH79" s="321"/>
      <c r="AI79" s="321"/>
      <c r="AJ79" s="299"/>
    </row>
    <row r="80" spans="2:36" s="260" customFormat="1" ht="15" customHeight="1">
      <c r="AE80" s="321"/>
      <c r="AF80" s="321"/>
      <c r="AG80" s="299"/>
      <c r="AH80" s="321"/>
      <c r="AI80" s="321"/>
      <c r="AJ80" s="299"/>
    </row>
    <row r="81" spans="31:36" s="260" customFormat="1" ht="15" customHeight="1">
      <c r="AE81" s="321"/>
      <c r="AF81" s="321"/>
      <c r="AG81" s="299"/>
      <c r="AH81" s="321"/>
      <c r="AI81" s="321"/>
      <c r="AJ81" s="299"/>
    </row>
    <row r="82" spans="31:36" s="260" customFormat="1" ht="15" customHeight="1">
      <c r="AE82" s="321"/>
      <c r="AF82" s="321"/>
      <c r="AG82" s="299"/>
      <c r="AH82" s="321"/>
      <c r="AI82" s="321"/>
      <c r="AJ82" s="299"/>
    </row>
    <row r="83" spans="31:36" s="260" customFormat="1" ht="15" customHeight="1">
      <c r="AE83" s="321"/>
      <c r="AF83" s="321"/>
      <c r="AG83" s="299"/>
      <c r="AH83" s="321"/>
      <c r="AI83" s="321"/>
      <c r="AJ83" s="299"/>
    </row>
    <row r="84" spans="31:36" s="260" customFormat="1" ht="15" customHeight="1">
      <c r="AE84" s="321"/>
      <c r="AF84" s="321"/>
      <c r="AG84" s="299"/>
      <c r="AH84" s="321"/>
      <c r="AI84" s="321"/>
      <c r="AJ84" s="299"/>
    </row>
    <row r="85" spans="31:36" s="260" customFormat="1" ht="15" customHeight="1">
      <c r="AE85" s="321"/>
      <c r="AF85" s="321"/>
      <c r="AG85" s="299"/>
      <c r="AH85" s="321"/>
      <c r="AI85" s="321"/>
      <c r="AJ85" s="299"/>
    </row>
    <row r="86" spans="31:36" s="260" customFormat="1" ht="15" customHeight="1">
      <c r="AE86" s="321"/>
      <c r="AF86" s="321"/>
      <c r="AG86" s="299"/>
      <c r="AH86" s="321"/>
      <c r="AI86" s="321"/>
      <c r="AJ86" s="299"/>
    </row>
    <row r="87" spans="31:36" s="260" customFormat="1" ht="15" customHeight="1">
      <c r="AE87" s="321"/>
      <c r="AF87" s="321"/>
      <c r="AG87" s="299"/>
      <c r="AH87" s="321"/>
      <c r="AI87" s="321"/>
      <c r="AJ87" s="299"/>
    </row>
    <row r="88" spans="31:36" s="260" customFormat="1" ht="15" customHeight="1">
      <c r="AE88" s="321"/>
      <c r="AF88" s="321"/>
      <c r="AG88" s="299"/>
      <c r="AH88" s="321"/>
      <c r="AI88" s="321"/>
      <c r="AJ88" s="299"/>
    </row>
    <row r="89" spans="31:36" s="260" customFormat="1" ht="15" customHeight="1">
      <c r="AE89" s="321"/>
      <c r="AF89" s="321"/>
      <c r="AG89" s="299"/>
      <c r="AH89" s="321"/>
      <c r="AI89" s="321"/>
      <c r="AJ89" s="299"/>
    </row>
    <row r="90" spans="31:36" s="260" customFormat="1" ht="15" customHeight="1">
      <c r="AE90" s="321"/>
      <c r="AF90" s="321"/>
      <c r="AG90" s="299"/>
      <c r="AH90" s="321"/>
      <c r="AI90" s="321"/>
      <c r="AJ90" s="299"/>
    </row>
    <row r="91" spans="31:36" s="260" customFormat="1" ht="15" customHeight="1">
      <c r="AE91" s="321"/>
      <c r="AF91" s="321"/>
      <c r="AG91" s="299"/>
      <c r="AH91" s="321"/>
      <c r="AI91" s="321"/>
      <c r="AJ91" s="299"/>
    </row>
    <row r="92" spans="31:36" s="260" customFormat="1" ht="15" customHeight="1">
      <c r="AE92" s="321"/>
      <c r="AF92" s="321"/>
      <c r="AG92" s="299"/>
      <c r="AH92" s="321"/>
      <c r="AI92" s="321"/>
      <c r="AJ92" s="299"/>
    </row>
    <row r="93" spans="31:36" s="260" customFormat="1" ht="15" customHeight="1">
      <c r="AE93" s="321"/>
      <c r="AF93" s="321"/>
      <c r="AG93" s="299"/>
      <c r="AH93" s="321"/>
      <c r="AI93" s="321"/>
      <c r="AJ93" s="299"/>
    </row>
    <row r="94" spans="31:36" s="260" customFormat="1" ht="15" customHeight="1">
      <c r="AE94" s="321"/>
      <c r="AF94" s="321"/>
      <c r="AG94" s="299"/>
      <c r="AH94" s="321"/>
      <c r="AI94" s="321"/>
      <c r="AJ94" s="299"/>
    </row>
    <row r="95" spans="31:36" s="260" customFormat="1" ht="15" customHeight="1">
      <c r="AE95" s="321"/>
      <c r="AF95" s="321"/>
      <c r="AG95" s="299"/>
      <c r="AH95" s="321"/>
      <c r="AI95" s="321"/>
      <c r="AJ95" s="299"/>
    </row>
    <row r="96" spans="31:36" s="260" customFormat="1" ht="15" customHeight="1">
      <c r="AE96" s="321"/>
      <c r="AF96" s="321"/>
      <c r="AG96" s="299"/>
      <c r="AH96" s="321"/>
      <c r="AI96" s="321"/>
      <c r="AJ96" s="299"/>
    </row>
    <row r="97" spans="31:36" s="260" customFormat="1" ht="15" customHeight="1">
      <c r="AE97" s="321"/>
      <c r="AF97" s="321"/>
      <c r="AG97" s="299"/>
      <c r="AH97" s="321"/>
      <c r="AI97" s="321"/>
      <c r="AJ97" s="299"/>
    </row>
    <row r="98" spans="31:36" s="260" customFormat="1" ht="15" customHeight="1">
      <c r="AE98" s="321"/>
      <c r="AF98" s="321"/>
      <c r="AG98" s="299"/>
      <c r="AH98" s="321"/>
      <c r="AI98" s="321"/>
      <c r="AJ98" s="299"/>
    </row>
    <row r="99" spans="31:36" s="260" customFormat="1" ht="15" customHeight="1">
      <c r="AE99" s="321"/>
      <c r="AF99" s="321"/>
      <c r="AG99" s="299"/>
      <c r="AH99" s="321"/>
      <c r="AI99" s="321"/>
      <c r="AJ99" s="299"/>
    </row>
    <row r="100" spans="31:36" s="260" customFormat="1" ht="15" customHeight="1">
      <c r="AE100" s="321"/>
      <c r="AF100" s="321"/>
      <c r="AG100" s="299"/>
      <c r="AH100" s="321"/>
      <c r="AI100" s="321"/>
      <c r="AJ100" s="299"/>
    </row>
    <row r="101" spans="31:36" s="260" customFormat="1" ht="15" customHeight="1">
      <c r="AE101" s="321"/>
      <c r="AF101" s="321"/>
      <c r="AG101" s="299"/>
      <c r="AH101" s="321"/>
      <c r="AI101" s="321"/>
      <c r="AJ101" s="299"/>
    </row>
    <row r="102" spans="31:36" s="260" customFormat="1" ht="15" customHeight="1">
      <c r="AE102" s="321"/>
      <c r="AF102" s="321"/>
      <c r="AG102" s="299"/>
      <c r="AH102" s="321"/>
      <c r="AI102" s="321"/>
      <c r="AJ102" s="299"/>
    </row>
    <row r="103" spans="31:36" s="260" customFormat="1" ht="15" customHeight="1">
      <c r="AE103" s="321"/>
      <c r="AF103" s="321"/>
      <c r="AG103" s="299"/>
      <c r="AH103" s="321"/>
      <c r="AI103" s="321"/>
      <c r="AJ103" s="299"/>
    </row>
    <row r="104" spans="31:36" s="260" customFormat="1" ht="15" customHeight="1">
      <c r="AE104" s="321"/>
      <c r="AF104" s="321"/>
      <c r="AG104" s="299"/>
      <c r="AH104" s="321"/>
      <c r="AI104" s="321"/>
      <c r="AJ104" s="299"/>
    </row>
    <row r="105" spans="31:36" s="260" customFormat="1" ht="15" customHeight="1">
      <c r="AE105" s="321"/>
      <c r="AF105" s="321"/>
      <c r="AG105" s="299"/>
      <c r="AH105" s="321"/>
      <c r="AI105" s="321"/>
      <c r="AJ105" s="299"/>
    </row>
    <row r="106" spans="31:36" s="260" customFormat="1" ht="15" customHeight="1">
      <c r="AE106" s="321"/>
      <c r="AF106" s="321"/>
      <c r="AG106" s="299"/>
      <c r="AH106" s="321"/>
      <c r="AI106" s="321"/>
      <c r="AJ106" s="299"/>
    </row>
    <row r="107" spans="31:36" s="260" customFormat="1" ht="15" customHeight="1">
      <c r="AE107" s="321"/>
      <c r="AF107" s="321"/>
      <c r="AG107" s="299"/>
      <c r="AH107" s="321"/>
      <c r="AI107" s="321"/>
      <c r="AJ107" s="299"/>
    </row>
    <row r="108" spans="31:36" s="260" customFormat="1" ht="15" customHeight="1">
      <c r="AE108" s="321"/>
      <c r="AF108" s="321"/>
      <c r="AG108" s="299"/>
      <c r="AH108" s="321"/>
      <c r="AI108" s="321"/>
      <c r="AJ108" s="299"/>
    </row>
    <row r="109" spans="31:36" s="260" customFormat="1" ht="15" customHeight="1">
      <c r="AE109" s="321"/>
      <c r="AF109" s="321"/>
      <c r="AG109" s="299"/>
      <c r="AH109" s="321"/>
      <c r="AI109" s="321"/>
      <c r="AJ109" s="299"/>
    </row>
    <row r="110" spans="31:36" s="260" customFormat="1" ht="15" customHeight="1">
      <c r="AE110" s="321"/>
      <c r="AF110" s="321"/>
      <c r="AG110" s="299"/>
      <c r="AH110" s="321"/>
      <c r="AI110" s="321"/>
      <c r="AJ110" s="299"/>
    </row>
    <row r="111" spans="31:36" s="260" customFormat="1" ht="15" customHeight="1">
      <c r="AE111" s="321"/>
      <c r="AF111" s="321"/>
      <c r="AG111" s="299"/>
      <c r="AH111" s="321"/>
      <c r="AI111" s="321"/>
      <c r="AJ111" s="299"/>
    </row>
    <row r="112" spans="31:36" s="260" customFormat="1" ht="15" customHeight="1">
      <c r="AE112" s="321"/>
      <c r="AF112" s="321"/>
      <c r="AG112" s="299"/>
      <c r="AH112" s="321"/>
      <c r="AI112" s="321"/>
      <c r="AJ112" s="299"/>
    </row>
    <row r="113" spans="2:36" s="260" customFormat="1" ht="15" customHeight="1">
      <c r="AE113" s="321"/>
      <c r="AF113" s="321"/>
      <c r="AG113" s="299"/>
      <c r="AH113" s="321"/>
      <c r="AI113" s="321"/>
      <c r="AJ113" s="299"/>
    </row>
    <row r="114" spans="2:36" ht="15" customHeight="1">
      <c r="B114" s="260"/>
      <c r="C114" s="260"/>
      <c r="D114" s="260"/>
      <c r="E114" s="260"/>
      <c r="F114" s="260"/>
      <c r="G114" s="260"/>
      <c r="H114" s="260"/>
      <c r="I114" s="260"/>
      <c r="J114" s="260"/>
      <c r="K114" s="260"/>
      <c r="L114" s="260"/>
      <c r="M114" s="260"/>
      <c r="N114" s="260"/>
      <c r="O114" s="260"/>
      <c r="P114" s="260"/>
      <c r="Q114" s="260"/>
      <c r="R114" s="260"/>
      <c r="S114" s="260"/>
    </row>
    <row r="115" spans="2:36" ht="15" customHeight="1">
      <c r="B115" s="260"/>
      <c r="C115" s="260"/>
      <c r="D115" s="260"/>
      <c r="E115" s="260"/>
      <c r="F115" s="260"/>
      <c r="G115" s="260"/>
      <c r="H115" s="260"/>
      <c r="I115" s="260"/>
      <c r="J115" s="260"/>
      <c r="K115" s="260"/>
      <c r="L115" s="260"/>
      <c r="M115" s="260"/>
      <c r="N115" s="260"/>
      <c r="O115" s="260"/>
      <c r="P115" s="260"/>
      <c r="Q115" s="260"/>
      <c r="R115" s="260"/>
      <c r="S115" s="260"/>
    </row>
    <row r="116" spans="2:36" ht="15" customHeight="1">
      <c r="B116" s="260"/>
      <c r="C116" s="260"/>
      <c r="D116" s="260"/>
      <c r="E116" s="260"/>
      <c r="F116" s="260"/>
      <c r="G116" s="260"/>
      <c r="H116" s="260"/>
      <c r="I116" s="260"/>
      <c r="J116" s="260"/>
      <c r="K116" s="260"/>
      <c r="L116" s="260"/>
      <c r="M116" s="260"/>
      <c r="N116" s="260"/>
      <c r="O116" s="260"/>
      <c r="P116" s="260"/>
      <c r="Q116" s="260"/>
      <c r="R116" s="260"/>
      <c r="S116" s="260"/>
    </row>
    <row r="117" spans="2:36" ht="15" customHeight="1">
      <c r="B117" s="260"/>
      <c r="C117" s="260"/>
      <c r="D117" s="260"/>
      <c r="E117" s="260"/>
      <c r="F117" s="260"/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260"/>
      <c r="R117" s="260"/>
      <c r="S117" s="260"/>
    </row>
    <row r="118" spans="2:36" ht="1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  <c r="L118" s="260"/>
      <c r="M118" s="260"/>
      <c r="N118" s="260"/>
      <c r="O118" s="260"/>
      <c r="P118" s="260"/>
      <c r="Q118" s="260"/>
      <c r="R118" s="260"/>
      <c r="S118" s="260"/>
    </row>
    <row r="119" spans="2:36" ht="15" customHeight="1">
      <c r="B119" s="260"/>
      <c r="C119" s="260"/>
      <c r="D119" s="260"/>
      <c r="E119" s="260"/>
      <c r="F119" s="260"/>
      <c r="G119" s="260"/>
      <c r="H119" s="260"/>
      <c r="I119" s="260"/>
      <c r="J119" s="260"/>
      <c r="K119" s="260"/>
      <c r="L119" s="260"/>
      <c r="M119" s="260"/>
      <c r="N119" s="260"/>
      <c r="O119" s="260"/>
      <c r="P119" s="260"/>
      <c r="Q119" s="260"/>
      <c r="R119" s="260"/>
      <c r="S119" s="260"/>
    </row>
    <row r="120" spans="2:36" ht="1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260"/>
    </row>
    <row r="121" spans="2:36" ht="15" customHeight="1">
      <c r="B121" s="260"/>
      <c r="C121" s="260"/>
      <c r="D121" s="260"/>
      <c r="E121" s="260"/>
      <c r="F121" s="260"/>
      <c r="G121" s="260"/>
      <c r="H121" s="260"/>
      <c r="I121" s="260"/>
      <c r="J121" s="260"/>
      <c r="K121" s="260"/>
      <c r="L121" s="260"/>
      <c r="M121" s="260"/>
      <c r="N121" s="260"/>
      <c r="O121" s="260"/>
      <c r="P121" s="260"/>
      <c r="Q121" s="260"/>
      <c r="R121" s="260"/>
      <c r="S121" s="260"/>
    </row>
    <row r="122" spans="2:36">
      <c r="B122" s="260"/>
      <c r="C122" s="260"/>
      <c r="D122" s="260"/>
      <c r="E122" s="260"/>
      <c r="F122" s="260"/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260"/>
      <c r="R122" s="260"/>
      <c r="S122" s="260"/>
    </row>
    <row r="123" spans="2:36"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260"/>
      <c r="M123" s="260"/>
      <c r="N123" s="260"/>
      <c r="O123" s="260"/>
      <c r="P123" s="260"/>
      <c r="Q123" s="260"/>
      <c r="R123" s="260"/>
      <c r="S123" s="260"/>
    </row>
    <row r="124" spans="2:36">
      <c r="B124" s="260"/>
      <c r="C124" s="260"/>
      <c r="D124" s="260"/>
      <c r="E124" s="260"/>
      <c r="F124" s="260"/>
      <c r="G124" s="260"/>
      <c r="H124" s="260"/>
      <c r="I124" s="260"/>
      <c r="J124" s="260"/>
      <c r="K124" s="260"/>
      <c r="L124" s="260"/>
      <c r="M124" s="260"/>
      <c r="N124" s="260"/>
      <c r="O124" s="260"/>
      <c r="P124" s="260"/>
      <c r="Q124" s="260"/>
      <c r="R124" s="260"/>
      <c r="S124" s="260"/>
    </row>
    <row r="125" spans="2:36">
      <c r="B125" s="260"/>
      <c r="C125" s="260"/>
      <c r="D125" s="260"/>
      <c r="E125" s="260"/>
      <c r="F125" s="260"/>
      <c r="G125" s="260"/>
      <c r="H125" s="260"/>
      <c r="I125" s="260"/>
      <c r="J125" s="260"/>
      <c r="K125" s="260"/>
      <c r="L125" s="260"/>
      <c r="M125" s="260"/>
      <c r="N125" s="260"/>
      <c r="O125" s="260"/>
      <c r="P125" s="260"/>
      <c r="Q125" s="260"/>
      <c r="R125" s="260"/>
      <c r="S125" s="260"/>
    </row>
    <row r="126" spans="2:36">
      <c r="B126" s="260"/>
      <c r="C126" s="260"/>
      <c r="D126" s="260"/>
      <c r="E126" s="260"/>
      <c r="F126" s="260"/>
      <c r="G126" s="260"/>
      <c r="H126" s="260"/>
      <c r="I126" s="260"/>
      <c r="J126" s="260"/>
      <c r="K126" s="260"/>
      <c r="L126" s="260"/>
      <c r="M126" s="260"/>
      <c r="N126" s="260"/>
      <c r="O126" s="260"/>
      <c r="P126" s="260"/>
      <c r="Q126" s="260"/>
      <c r="R126" s="260"/>
      <c r="S126" s="260"/>
    </row>
    <row r="127" spans="2:36">
      <c r="B127" s="260"/>
      <c r="C127" s="260"/>
      <c r="D127" s="260"/>
      <c r="E127" s="260"/>
      <c r="F127" s="260"/>
      <c r="G127" s="260"/>
      <c r="H127" s="260"/>
      <c r="I127" s="260"/>
      <c r="J127" s="260"/>
      <c r="K127" s="260"/>
      <c r="L127" s="260"/>
      <c r="M127" s="260"/>
      <c r="N127" s="260"/>
      <c r="O127" s="260"/>
      <c r="P127" s="260"/>
      <c r="Q127" s="260"/>
      <c r="R127" s="260"/>
      <c r="S127" s="260"/>
    </row>
    <row r="128" spans="2:36">
      <c r="B128" s="260"/>
      <c r="C128" s="260"/>
      <c r="D128" s="260"/>
      <c r="E128" s="260"/>
      <c r="F128" s="260"/>
      <c r="G128" s="260"/>
      <c r="H128" s="260"/>
      <c r="I128" s="260"/>
      <c r="J128" s="260"/>
      <c r="K128" s="260"/>
      <c r="L128" s="260"/>
      <c r="M128" s="260"/>
      <c r="N128" s="260"/>
      <c r="O128" s="260"/>
      <c r="P128" s="260"/>
      <c r="Q128" s="260"/>
      <c r="R128" s="260"/>
      <c r="S128" s="260"/>
    </row>
    <row r="129" spans="2:19">
      <c r="B129" s="260"/>
      <c r="C129" s="260"/>
      <c r="D129" s="260"/>
      <c r="E129" s="260"/>
      <c r="F129" s="260"/>
      <c r="G129" s="260"/>
      <c r="H129" s="260"/>
      <c r="I129" s="260"/>
      <c r="J129" s="260"/>
      <c r="K129" s="260"/>
      <c r="L129" s="260"/>
      <c r="M129" s="260"/>
      <c r="N129" s="260"/>
      <c r="O129" s="260"/>
      <c r="P129" s="260"/>
      <c r="Q129" s="260"/>
      <c r="R129" s="260"/>
      <c r="S129" s="260"/>
    </row>
    <row r="130" spans="2:19">
      <c r="B130" s="260"/>
      <c r="C130" s="260"/>
      <c r="D130" s="260"/>
      <c r="E130" s="260"/>
      <c r="F130" s="260"/>
      <c r="G130" s="260"/>
      <c r="H130" s="260"/>
      <c r="I130" s="260"/>
      <c r="J130" s="260"/>
      <c r="K130" s="260"/>
      <c r="L130" s="260"/>
      <c r="M130" s="260"/>
      <c r="N130" s="260"/>
      <c r="O130" s="260"/>
      <c r="P130" s="260"/>
      <c r="Q130" s="260"/>
      <c r="R130" s="260"/>
      <c r="S130" s="260"/>
    </row>
    <row r="131" spans="2:19">
      <c r="B131" s="260"/>
      <c r="C131" s="260"/>
      <c r="D131" s="260"/>
      <c r="E131" s="260"/>
      <c r="F131" s="260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260"/>
    </row>
    <row r="132" spans="2:19">
      <c r="B132" s="260"/>
      <c r="C132" s="260"/>
      <c r="D132" s="260"/>
      <c r="E132" s="260"/>
      <c r="F132" s="260"/>
      <c r="G132" s="260"/>
      <c r="H132" s="260"/>
      <c r="I132" s="260"/>
      <c r="J132" s="260"/>
      <c r="K132" s="260"/>
      <c r="L132" s="260"/>
      <c r="M132" s="260"/>
      <c r="N132" s="260"/>
      <c r="O132" s="260"/>
      <c r="P132" s="260"/>
      <c r="Q132" s="260"/>
      <c r="R132" s="260"/>
      <c r="S132" s="260"/>
    </row>
    <row r="133" spans="2:19">
      <c r="B133" s="260"/>
      <c r="C133" s="260"/>
      <c r="D133" s="260"/>
      <c r="E133" s="260"/>
      <c r="F133" s="260"/>
      <c r="G133" s="260"/>
      <c r="H133" s="260"/>
      <c r="I133" s="260"/>
      <c r="J133" s="260"/>
      <c r="K133" s="260"/>
      <c r="L133" s="260"/>
      <c r="M133" s="260"/>
      <c r="N133" s="260"/>
      <c r="O133" s="260"/>
      <c r="P133" s="260"/>
      <c r="Q133" s="260"/>
      <c r="R133" s="260"/>
      <c r="S133" s="260"/>
    </row>
    <row r="134" spans="2:19">
      <c r="B134" s="260"/>
      <c r="C134" s="260"/>
      <c r="D134" s="260"/>
      <c r="E134" s="260"/>
      <c r="F134" s="260"/>
      <c r="G134" s="260"/>
      <c r="H134" s="260"/>
      <c r="I134" s="260"/>
      <c r="J134" s="260"/>
      <c r="K134" s="260"/>
      <c r="L134" s="260"/>
      <c r="M134" s="260"/>
      <c r="N134" s="260"/>
      <c r="O134" s="260"/>
      <c r="P134" s="260"/>
      <c r="Q134" s="260"/>
      <c r="R134" s="260"/>
      <c r="S134" s="260"/>
    </row>
    <row r="135" spans="2:19">
      <c r="B135" s="260"/>
      <c r="C135" s="260"/>
      <c r="D135" s="260"/>
      <c r="E135" s="260"/>
      <c r="F135" s="260"/>
      <c r="G135" s="260"/>
      <c r="H135" s="260"/>
      <c r="I135" s="260"/>
      <c r="J135" s="260"/>
      <c r="K135" s="260"/>
      <c r="L135" s="260"/>
      <c r="M135" s="260"/>
      <c r="N135" s="260"/>
      <c r="O135" s="260"/>
      <c r="P135" s="260"/>
      <c r="Q135" s="260"/>
      <c r="R135" s="260"/>
      <c r="S135" s="260"/>
    </row>
    <row r="181" spans="1:8">
      <c r="A181" s="260"/>
      <c r="B181" s="322"/>
      <c r="C181" s="339"/>
      <c r="D181" s="340"/>
      <c r="E181" s="339"/>
      <c r="F181" s="339"/>
      <c r="G181" s="317"/>
      <c r="H181" s="260"/>
    </row>
    <row r="182" spans="1:8">
      <c r="A182" s="260"/>
      <c r="B182" s="323">
        <v>2003</v>
      </c>
      <c r="C182" s="341">
        <v>4.0199999999999996</v>
      </c>
      <c r="D182" s="341">
        <v>11.34</v>
      </c>
      <c r="E182" s="341">
        <v>39.28</v>
      </c>
      <c r="F182" s="342"/>
      <c r="G182" s="299"/>
      <c r="H182" s="260"/>
    </row>
    <row r="183" spans="1:8">
      <c r="A183" s="260"/>
      <c r="B183" s="323">
        <v>2004</v>
      </c>
      <c r="C183" s="341">
        <v>4.04</v>
      </c>
      <c r="D183" s="341">
        <v>11.25</v>
      </c>
      <c r="E183" s="341">
        <v>36.83</v>
      </c>
      <c r="F183" s="342"/>
      <c r="G183" s="299"/>
      <c r="H183" s="260"/>
    </row>
    <row r="184" spans="1:8">
      <c r="A184" s="260"/>
      <c r="B184" s="323">
        <v>2005</v>
      </c>
      <c r="C184" s="341">
        <v>4.1399999999999997</v>
      </c>
      <c r="D184" s="341">
        <v>10.64</v>
      </c>
      <c r="E184" s="341">
        <v>40.950000000000003</v>
      </c>
      <c r="F184" s="342"/>
      <c r="G184" s="299"/>
      <c r="H184" s="260"/>
    </row>
    <row r="185" spans="1:8" ht="14.25">
      <c r="A185" s="298"/>
      <c r="B185" s="324">
        <v>2006</v>
      </c>
      <c r="C185" s="341">
        <v>4.1500000000000004</v>
      </c>
      <c r="D185" s="341">
        <v>10.67</v>
      </c>
      <c r="E185" s="341">
        <v>38.78</v>
      </c>
      <c r="F185" s="342"/>
      <c r="G185" s="299"/>
      <c r="H185" s="260"/>
    </row>
    <row r="186" spans="1:8">
      <c r="A186" s="260"/>
      <c r="B186" s="322">
        <v>2007</v>
      </c>
      <c r="C186" s="341">
        <v>4.08</v>
      </c>
      <c r="D186" s="341">
        <v>10.17</v>
      </c>
      <c r="E186" s="341">
        <v>50.7</v>
      </c>
      <c r="F186" s="343"/>
      <c r="G186" s="299"/>
      <c r="H186" s="260"/>
    </row>
    <row r="187" spans="1:8">
      <c r="A187" s="260"/>
      <c r="B187" s="322">
        <v>2008</v>
      </c>
      <c r="C187" s="341">
        <v>4.1500000000000004</v>
      </c>
      <c r="D187" s="341">
        <v>9.77</v>
      </c>
      <c r="E187" s="341">
        <v>47.68</v>
      </c>
      <c r="F187" s="343"/>
      <c r="G187" s="299"/>
      <c r="H187" s="260"/>
    </row>
    <row r="188" spans="1:8">
      <c r="A188" s="260"/>
      <c r="B188" s="322">
        <v>2009</v>
      </c>
      <c r="C188" s="341">
        <v>4.05</v>
      </c>
      <c r="D188" s="341">
        <v>9.5</v>
      </c>
      <c r="E188" s="341">
        <v>60.28</v>
      </c>
      <c r="F188" s="343"/>
      <c r="G188" s="299"/>
      <c r="H188" s="260"/>
    </row>
    <row r="189" spans="1:8">
      <c r="A189" s="260"/>
      <c r="B189" s="322">
        <v>2010</v>
      </c>
      <c r="C189" s="341">
        <v>4.1100000000000003</v>
      </c>
      <c r="D189" s="341">
        <v>9.32</v>
      </c>
      <c r="E189" s="341">
        <v>59.040000000000006</v>
      </c>
      <c r="F189" s="343"/>
      <c r="G189" s="299"/>
      <c r="H189" s="260"/>
    </row>
    <row r="190" spans="1:8">
      <c r="A190" s="260"/>
      <c r="B190" s="322">
        <v>2011</v>
      </c>
      <c r="C190" s="341">
        <v>4.08</v>
      </c>
      <c r="D190" s="341">
        <v>8.9</v>
      </c>
      <c r="E190" s="341">
        <v>70.44</v>
      </c>
      <c r="F190" s="339"/>
      <c r="G190" s="299"/>
      <c r="H190" s="260"/>
    </row>
    <row r="191" spans="1:8">
      <c r="A191" s="260"/>
      <c r="B191" s="322">
        <v>2012</v>
      </c>
      <c r="C191" s="341">
        <v>4.09</v>
      </c>
      <c r="D191" s="341">
        <v>8.82</v>
      </c>
      <c r="E191" s="341">
        <v>59.9</v>
      </c>
      <c r="F191" s="344"/>
      <c r="G191" s="299"/>
      <c r="H191" s="260"/>
    </row>
    <row r="192" spans="1:8">
      <c r="A192" s="260"/>
      <c r="B192" s="322">
        <v>2013</v>
      </c>
      <c r="C192" s="341">
        <v>4</v>
      </c>
      <c r="D192" s="341">
        <v>8.64</v>
      </c>
      <c r="E192" s="341">
        <v>45.71</v>
      </c>
      <c r="F192" s="344"/>
      <c r="G192" s="299"/>
      <c r="H192" s="260"/>
    </row>
    <row r="193" spans="1:9">
      <c r="A193" s="260"/>
      <c r="B193" s="322"/>
      <c r="C193" s="339"/>
      <c r="D193" s="340"/>
      <c r="E193" s="339"/>
      <c r="F193" s="339"/>
      <c r="G193" s="317"/>
      <c r="H193" s="260"/>
    </row>
    <row r="194" spans="1:9">
      <c r="A194" s="260"/>
      <c r="B194" s="322"/>
      <c r="C194" s="339"/>
      <c r="D194" s="340"/>
      <c r="E194" s="339"/>
      <c r="F194" s="339"/>
      <c r="G194" s="317"/>
      <c r="H194" s="260"/>
    </row>
    <row r="195" spans="1:9" ht="14.25">
      <c r="A195" s="302"/>
      <c r="B195" s="313"/>
      <c r="C195" s="313"/>
      <c r="D195" s="276"/>
      <c r="E195" s="313"/>
      <c r="F195" s="313"/>
      <c r="G195" s="276"/>
      <c r="H195" s="271"/>
      <c r="I195" s="271"/>
    </row>
    <row r="196" spans="1:9" ht="14.25">
      <c r="A196" s="302"/>
      <c r="B196" s="338"/>
      <c r="C196" s="338"/>
      <c r="D196" s="302"/>
      <c r="E196" s="338"/>
      <c r="F196" s="338"/>
      <c r="G196" s="302"/>
      <c r="H196" s="302"/>
      <c r="I196" s="302"/>
    </row>
    <row r="197" spans="1:9" ht="14.25">
      <c r="A197" s="302"/>
      <c r="B197" s="338"/>
      <c r="C197" s="338"/>
      <c r="D197" s="302"/>
      <c r="E197" s="338"/>
      <c r="F197" s="338"/>
      <c r="G197" s="302"/>
      <c r="H197" s="302"/>
      <c r="I197" s="302"/>
    </row>
  </sheetData>
  <mergeCells count="14">
    <mergeCell ref="AE7:AJ7"/>
    <mergeCell ref="B73:R73"/>
    <mergeCell ref="U9:V9"/>
    <mergeCell ref="B9:B10"/>
    <mergeCell ref="C9:D9"/>
    <mergeCell ref="E9:F9"/>
    <mergeCell ref="G9:H9"/>
    <mergeCell ref="I9:J9"/>
    <mergeCell ref="K9:L9"/>
    <mergeCell ref="W9:X9"/>
    <mergeCell ref="M9:N9"/>
    <mergeCell ref="O9:P9"/>
    <mergeCell ref="Q9:R9"/>
    <mergeCell ref="S9:T9"/>
  </mergeCells>
  <hyperlinks>
    <hyperlink ref="Y5" location="ÍNDICE!A1" display="Índice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6:S75"/>
  <sheetViews>
    <sheetView topLeftCell="H43" workbookViewId="0">
      <selection activeCell="N19" sqref="N19"/>
    </sheetView>
  </sheetViews>
  <sheetFormatPr baseColWidth="10" defaultRowHeight="12.75"/>
  <cols>
    <col min="1" max="1" width="11" customWidth="1"/>
    <col min="2" max="4" width="9.7109375" customWidth="1"/>
    <col min="6" max="6" width="36.7109375" customWidth="1"/>
    <col min="7" max="7" width="8.7109375" customWidth="1"/>
    <col min="8" max="8" width="4.85546875" customWidth="1"/>
  </cols>
  <sheetData>
    <row r="6" spans="1:19" ht="13.5" thickBot="1"/>
    <row r="7" spans="1:19" ht="13.5" customHeight="1" thickTop="1">
      <c r="A7" s="387" t="s">
        <v>46</v>
      </c>
      <c r="B7" s="389" t="s">
        <v>11</v>
      </c>
      <c r="C7" s="389" t="s">
        <v>1</v>
      </c>
      <c r="D7" s="390"/>
      <c r="I7" s="80"/>
      <c r="J7" s="85" t="s">
        <v>1</v>
      </c>
      <c r="K7" s="148"/>
      <c r="L7" s="86"/>
      <c r="P7" s="387" t="s">
        <v>46</v>
      </c>
      <c r="Q7" s="389" t="s">
        <v>11</v>
      </c>
      <c r="R7" s="389" t="s">
        <v>1</v>
      </c>
      <c r="S7" s="390"/>
    </row>
    <row r="8" spans="1:19" ht="13.5" thickBot="1">
      <c r="A8" s="388"/>
      <c r="B8" s="32" t="s">
        <v>2</v>
      </c>
      <c r="C8" s="32" t="s">
        <v>3</v>
      </c>
      <c r="D8" s="33" t="s">
        <v>4</v>
      </c>
      <c r="I8" s="84" t="s">
        <v>46</v>
      </c>
      <c r="J8" s="32" t="s">
        <v>3</v>
      </c>
      <c r="K8" s="84" t="s">
        <v>46</v>
      </c>
      <c r="L8" s="33" t="s">
        <v>4</v>
      </c>
      <c r="P8" s="388"/>
      <c r="Q8" s="32" t="s">
        <v>2</v>
      </c>
      <c r="R8" s="32" t="s">
        <v>3</v>
      </c>
      <c r="S8" s="33" t="s">
        <v>4</v>
      </c>
    </row>
    <row r="9" spans="1:19">
      <c r="A9" s="101" t="s">
        <v>55</v>
      </c>
      <c r="B9" s="102">
        <f>SUM(C9:D9)</f>
        <v>5785</v>
      </c>
      <c r="C9" s="102">
        <f>1178+1017+514+212+152+118</f>
        <v>3191</v>
      </c>
      <c r="D9" s="103">
        <f>924+866+404+212+122+66</f>
        <v>2594</v>
      </c>
      <c r="I9" s="34" t="s">
        <v>55</v>
      </c>
      <c r="J9" s="82">
        <v>5.9621456998187626E-2</v>
      </c>
      <c r="K9" s="34" t="s">
        <v>55</v>
      </c>
      <c r="L9" s="79">
        <v>-4.8466956895424226E-2</v>
      </c>
      <c r="P9" s="34" t="s">
        <v>55</v>
      </c>
      <c r="Q9" s="35">
        <v>5785</v>
      </c>
      <c r="R9" s="35">
        <v>3191</v>
      </c>
      <c r="S9" s="36">
        <v>-2594</v>
      </c>
    </row>
    <row r="10" spans="1:19">
      <c r="A10" s="104" t="s">
        <v>56</v>
      </c>
      <c r="B10" s="105">
        <f t="shared" ref="B10:B25" si="0">SUM(C10:D10)</f>
        <v>638</v>
      </c>
      <c r="C10" s="105">
        <v>369</v>
      </c>
      <c r="D10" s="106">
        <v>269</v>
      </c>
      <c r="I10" s="37" t="s">
        <v>56</v>
      </c>
      <c r="J10" s="82">
        <v>6.8944900132658212E-3</v>
      </c>
      <c r="K10" s="37" t="s">
        <v>56</v>
      </c>
      <c r="L10" s="79">
        <v>-5.0260645354160052E-3</v>
      </c>
      <c r="P10" s="37" t="s">
        <v>56</v>
      </c>
      <c r="Q10" s="38">
        <v>638</v>
      </c>
      <c r="R10" s="38">
        <v>369</v>
      </c>
      <c r="S10" s="39">
        <v>-269</v>
      </c>
    </row>
    <row r="11" spans="1:19">
      <c r="A11" s="107" t="s">
        <v>57</v>
      </c>
      <c r="B11" s="108">
        <f t="shared" si="0"/>
        <v>726</v>
      </c>
      <c r="C11" s="108">
        <v>418</v>
      </c>
      <c r="D11" s="109">
        <v>308</v>
      </c>
      <c r="I11" s="34" t="s">
        <v>57</v>
      </c>
      <c r="J11" s="82">
        <v>7.8100184974122305E-3</v>
      </c>
      <c r="K11" s="34" t="s">
        <v>57</v>
      </c>
      <c r="L11" s="79">
        <v>-5.7547504717774334E-3</v>
      </c>
      <c r="P11" s="34" t="s">
        <v>57</v>
      </c>
      <c r="Q11" s="35">
        <v>726</v>
      </c>
      <c r="R11" s="35">
        <v>418</v>
      </c>
      <c r="S11" s="36">
        <v>-308</v>
      </c>
    </row>
    <row r="12" spans="1:19">
      <c r="A12" s="104" t="s">
        <v>58</v>
      </c>
      <c r="B12" s="105">
        <f t="shared" si="0"/>
        <v>1282</v>
      </c>
      <c r="C12" s="105">
        <v>807</v>
      </c>
      <c r="D12" s="106">
        <v>475</v>
      </c>
      <c r="I12" s="37" t="s">
        <v>58</v>
      </c>
      <c r="J12" s="82">
        <v>1.5078193606248015E-2</v>
      </c>
      <c r="K12" s="37" t="s">
        <v>58</v>
      </c>
      <c r="L12" s="79">
        <v>-8.8750210197866258E-3</v>
      </c>
      <c r="P12" s="37" t="s">
        <v>58</v>
      </c>
      <c r="Q12" s="38">
        <v>1282</v>
      </c>
      <c r="R12" s="38">
        <v>807</v>
      </c>
      <c r="S12" s="39">
        <v>-475</v>
      </c>
    </row>
    <row r="13" spans="1:19">
      <c r="A13" s="110" t="s">
        <v>59</v>
      </c>
      <c r="B13" s="108">
        <f t="shared" si="0"/>
        <v>1735</v>
      </c>
      <c r="C13" s="108">
        <v>1285</v>
      </c>
      <c r="D13" s="109">
        <v>450</v>
      </c>
      <c r="I13" s="40" t="s">
        <v>59</v>
      </c>
      <c r="J13" s="82">
        <v>2.4009267390370136E-2</v>
      </c>
      <c r="K13" s="40" t="s">
        <v>59</v>
      </c>
      <c r="L13" s="79">
        <v>-8.407914650324172E-3</v>
      </c>
      <c r="P13" s="40" t="s">
        <v>59</v>
      </c>
      <c r="Q13" s="35">
        <v>1735</v>
      </c>
      <c r="R13" s="35">
        <v>1285</v>
      </c>
      <c r="S13" s="36">
        <v>-450</v>
      </c>
    </row>
    <row r="14" spans="1:19">
      <c r="A14" s="104" t="s">
        <v>60</v>
      </c>
      <c r="B14" s="105">
        <f t="shared" si="0"/>
        <v>1675</v>
      </c>
      <c r="C14" s="105">
        <v>1221</v>
      </c>
      <c r="D14" s="106">
        <v>454</v>
      </c>
      <c r="I14" s="37" t="s">
        <v>60</v>
      </c>
      <c r="J14" s="82">
        <v>2.2813475084546252E-2</v>
      </c>
      <c r="K14" s="37" t="s">
        <v>60</v>
      </c>
      <c r="L14" s="79">
        <v>-8.4826516694381637E-3</v>
      </c>
      <c r="P14" s="37" t="s">
        <v>60</v>
      </c>
      <c r="Q14" s="38">
        <v>1675</v>
      </c>
      <c r="R14" s="38">
        <v>1221</v>
      </c>
      <c r="S14" s="39">
        <v>-454</v>
      </c>
    </row>
    <row r="15" spans="1:19">
      <c r="A15" s="107" t="s">
        <v>61</v>
      </c>
      <c r="B15" s="108">
        <f t="shared" si="0"/>
        <v>1601</v>
      </c>
      <c r="C15" s="108">
        <v>1135</v>
      </c>
      <c r="D15" s="109">
        <v>466</v>
      </c>
      <c r="I15" s="34" t="s">
        <v>61</v>
      </c>
      <c r="J15" s="82">
        <v>2.120662917359541E-2</v>
      </c>
      <c r="K15" s="34" t="s">
        <v>61</v>
      </c>
      <c r="L15" s="79">
        <v>-8.7068627267801423E-3</v>
      </c>
      <c r="P15" s="34" t="s">
        <v>61</v>
      </c>
      <c r="Q15" s="35">
        <v>1601</v>
      </c>
      <c r="R15" s="35">
        <v>1135</v>
      </c>
      <c r="S15" s="36">
        <v>-466</v>
      </c>
    </row>
    <row r="16" spans="1:19">
      <c r="A16" s="104" t="s">
        <v>62</v>
      </c>
      <c r="B16" s="105">
        <f t="shared" si="0"/>
        <v>1634</v>
      </c>
      <c r="C16" s="105">
        <v>1119</v>
      </c>
      <c r="D16" s="106">
        <v>515</v>
      </c>
      <c r="I16" s="37" t="s">
        <v>62</v>
      </c>
      <c r="J16" s="82">
        <v>2.090768109713944E-2</v>
      </c>
      <c r="K16" s="37" t="s">
        <v>62</v>
      </c>
      <c r="L16" s="79">
        <v>-9.6223912109265515E-3</v>
      </c>
      <c r="P16" s="37" t="s">
        <v>62</v>
      </c>
      <c r="Q16" s="38">
        <v>1634</v>
      </c>
      <c r="R16" s="38">
        <v>1119</v>
      </c>
      <c r="S16" s="39">
        <v>-515</v>
      </c>
    </row>
    <row r="17" spans="1:19">
      <c r="A17" s="110" t="s">
        <v>63</v>
      </c>
      <c r="B17" s="108">
        <f t="shared" si="0"/>
        <v>1978</v>
      </c>
      <c r="C17" s="108">
        <v>1285</v>
      </c>
      <c r="D17" s="109">
        <v>693</v>
      </c>
      <c r="I17" s="40" t="s">
        <v>63</v>
      </c>
      <c r="J17" s="82">
        <v>2.4009267390370136E-2</v>
      </c>
      <c r="K17" s="40" t="s">
        <v>63</v>
      </c>
      <c r="L17" s="79">
        <v>-1.2948188561499225E-2</v>
      </c>
      <c r="P17" s="40" t="s">
        <v>63</v>
      </c>
      <c r="Q17" s="35">
        <v>1978</v>
      </c>
      <c r="R17" s="35">
        <v>1285</v>
      </c>
      <c r="S17" s="36">
        <v>-693</v>
      </c>
    </row>
    <row r="18" spans="1:19">
      <c r="A18" s="104" t="s">
        <v>64</v>
      </c>
      <c r="B18" s="105">
        <f t="shared" si="0"/>
        <v>2184</v>
      </c>
      <c r="C18" s="105">
        <v>1361</v>
      </c>
      <c r="D18" s="106">
        <v>823</v>
      </c>
      <c r="I18" s="37" t="s">
        <v>64</v>
      </c>
      <c r="J18" s="82">
        <v>2.5429270753535994E-2</v>
      </c>
      <c r="K18" s="37" t="s">
        <v>64</v>
      </c>
      <c r="L18" s="79">
        <v>-1.5377141682703986E-2</v>
      </c>
      <c r="P18" s="37" t="s">
        <v>64</v>
      </c>
      <c r="Q18" s="38">
        <v>2184</v>
      </c>
      <c r="R18" s="38">
        <v>1361</v>
      </c>
      <c r="S18" s="39">
        <v>-823</v>
      </c>
    </row>
    <row r="19" spans="1:19">
      <c r="A19" s="110" t="s">
        <v>65</v>
      </c>
      <c r="B19" s="108">
        <f t="shared" si="0"/>
        <v>2403</v>
      </c>
      <c r="C19" s="108">
        <v>1485</v>
      </c>
      <c r="D19" s="109">
        <v>918</v>
      </c>
      <c r="I19" s="40" t="s">
        <v>65</v>
      </c>
      <c r="J19" s="82">
        <v>2.7746118346069767E-2</v>
      </c>
      <c r="K19" s="40" t="s">
        <v>65</v>
      </c>
      <c r="L19" s="79">
        <v>-1.7152145886661311E-2</v>
      </c>
      <c r="P19" s="40" t="s">
        <v>65</v>
      </c>
      <c r="Q19" s="35">
        <v>2403</v>
      </c>
      <c r="R19" s="35">
        <v>1485</v>
      </c>
      <c r="S19" s="36">
        <v>-918</v>
      </c>
    </row>
    <row r="20" spans="1:19">
      <c r="A20" s="104" t="s">
        <v>66</v>
      </c>
      <c r="B20" s="105">
        <f t="shared" si="0"/>
        <v>2668</v>
      </c>
      <c r="C20" s="105">
        <v>1576</v>
      </c>
      <c r="D20" s="106">
        <v>1092</v>
      </c>
      <c r="I20" s="37" t="s">
        <v>66</v>
      </c>
      <c r="J20" s="82">
        <v>2.94463855309131E-2</v>
      </c>
      <c r="K20" s="37" t="s">
        <v>66</v>
      </c>
      <c r="L20" s="79">
        <v>-2.0403206218119991E-2</v>
      </c>
      <c r="P20" s="37" t="s">
        <v>66</v>
      </c>
      <c r="Q20" s="38">
        <v>2668</v>
      </c>
      <c r="R20" s="38">
        <v>1576</v>
      </c>
      <c r="S20" s="39">
        <v>-1092</v>
      </c>
    </row>
    <row r="21" spans="1:19">
      <c r="A21" s="110" t="s">
        <v>67</v>
      </c>
      <c r="B21" s="108">
        <f t="shared" si="0"/>
        <v>2982</v>
      </c>
      <c r="C21" s="108">
        <v>1760</v>
      </c>
      <c r="D21" s="109">
        <v>1222</v>
      </c>
      <c r="I21" s="40" t="s">
        <v>67</v>
      </c>
      <c r="J21" s="82">
        <v>3.288428841015676E-2</v>
      </c>
      <c r="K21" s="40" t="s">
        <v>67</v>
      </c>
      <c r="L21" s="79">
        <v>-2.283215933932475E-2</v>
      </c>
      <c r="P21" s="40" t="s">
        <v>67</v>
      </c>
      <c r="Q21" s="35">
        <v>2982</v>
      </c>
      <c r="R21" s="35">
        <v>1760</v>
      </c>
      <c r="S21" s="36">
        <v>-1222</v>
      </c>
    </row>
    <row r="22" spans="1:19">
      <c r="A22" s="104" t="s">
        <v>68</v>
      </c>
      <c r="B22" s="105">
        <f t="shared" si="0"/>
        <v>3525</v>
      </c>
      <c r="C22" s="105">
        <v>2036</v>
      </c>
      <c r="D22" s="106">
        <v>1489</v>
      </c>
      <c r="I22" s="37" t="s">
        <v>68</v>
      </c>
      <c r="J22" s="82">
        <v>3.8041142729022252E-2</v>
      </c>
      <c r="K22" s="37" t="s">
        <v>68</v>
      </c>
      <c r="L22" s="79">
        <v>-2.782085536518376E-2</v>
      </c>
      <c r="P22" s="37" t="s">
        <v>68</v>
      </c>
      <c r="Q22" s="38">
        <v>3525</v>
      </c>
      <c r="R22" s="38">
        <v>2036</v>
      </c>
      <c r="S22" s="39">
        <v>-1489</v>
      </c>
    </row>
    <row r="23" spans="1:19">
      <c r="A23" s="110" t="s">
        <v>69</v>
      </c>
      <c r="B23" s="108">
        <f t="shared" si="0"/>
        <v>4326</v>
      </c>
      <c r="C23" s="108">
        <v>2437</v>
      </c>
      <c r="D23" s="109">
        <v>1889</v>
      </c>
      <c r="I23" s="40" t="s">
        <v>69</v>
      </c>
      <c r="J23" s="82">
        <v>4.5533528895200015E-2</v>
      </c>
      <c r="K23" s="40" t="s">
        <v>69</v>
      </c>
      <c r="L23" s="79">
        <v>-3.5294557276583025E-2</v>
      </c>
      <c r="P23" s="40" t="s">
        <v>69</v>
      </c>
      <c r="Q23" s="35">
        <v>4326</v>
      </c>
      <c r="R23" s="35">
        <v>2437</v>
      </c>
      <c r="S23" s="36">
        <v>-1889</v>
      </c>
    </row>
    <row r="24" spans="1:19">
      <c r="A24" s="104" t="s">
        <v>70</v>
      </c>
      <c r="B24" s="105">
        <f t="shared" si="0"/>
        <v>4655</v>
      </c>
      <c r="C24" s="105">
        <v>2557</v>
      </c>
      <c r="D24" s="106">
        <v>2098</v>
      </c>
      <c r="I24" s="37" t="s">
        <v>70</v>
      </c>
      <c r="J24" s="82">
        <v>4.7775639468619797E-2</v>
      </c>
      <c r="K24" s="37" t="s">
        <v>70</v>
      </c>
      <c r="L24" s="79">
        <v>-3.9199566525289137E-2</v>
      </c>
      <c r="P24" s="37" t="s">
        <v>70</v>
      </c>
      <c r="Q24" s="38">
        <v>4655</v>
      </c>
      <c r="R24" s="38">
        <v>2557</v>
      </c>
      <c r="S24" s="39">
        <v>-2098</v>
      </c>
    </row>
    <row r="25" spans="1:19">
      <c r="A25" s="110" t="s">
        <v>71</v>
      </c>
      <c r="B25" s="108">
        <f t="shared" si="0"/>
        <v>13667</v>
      </c>
      <c r="C25" s="108">
        <f>2368+3919</f>
        <v>6287</v>
      </c>
      <c r="D25" s="109">
        <f>2305+5075</f>
        <v>7380</v>
      </c>
      <c r="I25" s="40" t="s">
        <v>71</v>
      </c>
      <c r="J25" s="82">
        <v>0.11746790979241793</v>
      </c>
      <c r="K25" s="40" t="s">
        <v>71</v>
      </c>
      <c r="L25" s="79">
        <v>-0.13788980026531641</v>
      </c>
      <c r="P25" s="40" t="s">
        <v>71</v>
      </c>
      <c r="Q25" s="35">
        <v>13667</v>
      </c>
      <c r="R25" s="35">
        <v>6287</v>
      </c>
      <c r="S25" s="36">
        <v>-7380</v>
      </c>
    </row>
    <row r="26" spans="1:19" ht="13.5" thickBot="1">
      <c r="A26" s="104" t="s">
        <v>73</v>
      </c>
      <c r="B26" s="105">
        <f>SUM(C26:D26)</f>
        <v>57</v>
      </c>
      <c r="C26" s="105">
        <v>37</v>
      </c>
      <c r="D26" s="106">
        <v>20</v>
      </c>
      <c r="I26" s="37" t="s">
        <v>73</v>
      </c>
      <c r="J26" s="82">
        <v>6.9131742680443185E-4</v>
      </c>
      <c r="K26" s="37" t="s">
        <v>73</v>
      </c>
      <c r="L26" s="79">
        <v>-3.736850955699632E-4</v>
      </c>
      <c r="P26" s="37" t="s">
        <v>73</v>
      </c>
      <c r="Q26" s="38">
        <v>57</v>
      </c>
      <c r="R26" s="38">
        <v>37</v>
      </c>
      <c r="S26" s="39">
        <v>-20</v>
      </c>
    </row>
    <row r="27" spans="1:19" ht="13.5" thickBot="1">
      <c r="A27" s="111" t="s">
        <v>72</v>
      </c>
      <c r="B27" s="112">
        <f>SUM(B9:B26)</f>
        <v>53521</v>
      </c>
      <c r="C27" s="112">
        <f>SUM(C9:C26)</f>
        <v>30366</v>
      </c>
      <c r="D27" s="113">
        <f>SUM(D9:D26)</f>
        <v>23155</v>
      </c>
      <c r="I27" s="41" t="s">
        <v>72</v>
      </c>
      <c r="J27" s="83">
        <v>0.56736608060387506</v>
      </c>
      <c r="K27" s="83"/>
      <c r="L27" s="83">
        <v>-0.43263391939612489</v>
      </c>
      <c r="P27" s="41" t="s">
        <v>72</v>
      </c>
      <c r="Q27" s="42">
        <v>53521</v>
      </c>
      <c r="R27" s="42">
        <v>30366</v>
      </c>
      <c r="S27" s="43">
        <v>23155</v>
      </c>
    </row>
    <row r="28" spans="1:19" ht="14.25" thickTop="1" thickBot="1">
      <c r="A28" s="2"/>
      <c r="B28" s="2"/>
    </row>
    <row r="29" spans="1:19" ht="13.5" customHeight="1" thickTop="1">
      <c r="A29" s="387" t="s">
        <v>46</v>
      </c>
      <c r="B29" s="389" t="s">
        <v>12</v>
      </c>
      <c r="C29" s="389" t="s">
        <v>1</v>
      </c>
      <c r="D29" s="390"/>
      <c r="I29" s="80"/>
      <c r="J29" s="85" t="s">
        <v>1</v>
      </c>
      <c r="K29" s="148"/>
      <c r="L29" s="86"/>
    </row>
    <row r="30" spans="1:19" ht="13.5" thickBot="1">
      <c r="A30" s="388"/>
      <c r="B30" s="32" t="s">
        <v>2</v>
      </c>
      <c r="C30" s="32" t="s">
        <v>3</v>
      </c>
      <c r="D30" s="33" t="s">
        <v>4</v>
      </c>
      <c r="I30" s="84" t="s">
        <v>46</v>
      </c>
      <c r="J30" s="32" t="s">
        <v>3</v>
      </c>
      <c r="K30" s="147"/>
      <c r="L30" s="33" t="s">
        <v>4</v>
      </c>
    </row>
    <row r="31" spans="1:19">
      <c r="A31" s="101" t="s">
        <v>55</v>
      </c>
      <c r="B31" s="102">
        <f>SUM(C31:D31)</f>
        <v>5537</v>
      </c>
      <c r="C31" s="102">
        <f>1276+965+417+232+119+117</f>
        <v>3126</v>
      </c>
      <c r="D31" s="103">
        <f>915+786+352+191+88+79</f>
        <v>2411</v>
      </c>
      <c r="I31" s="34" t="s">
        <v>55</v>
      </c>
      <c r="J31" s="82">
        <v>5.7117798607685143E-2</v>
      </c>
      <c r="K31" s="149"/>
      <c r="L31" s="79">
        <v>-4.4053426885197977E-2</v>
      </c>
    </row>
    <row r="32" spans="1:19">
      <c r="A32" s="104" t="s">
        <v>56</v>
      </c>
      <c r="B32" s="105">
        <f t="shared" ref="B32:B47" si="1">SUM(C32:D32)</f>
        <v>659</v>
      </c>
      <c r="C32" s="105">
        <v>406</v>
      </c>
      <c r="D32" s="106">
        <v>253</v>
      </c>
      <c r="I32" s="37" t="s">
        <v>56</v>
      </c>
      <c r="J32" s="82">
        <v>7.4183705165451587E-3</v>
      </c>
      <c r="K32" s="149"/>
      <c r="L32" s="79">
        <v>-4.6227776864185346E-3</v>
      </c>
    </row>
    <row r="33" spans="1:12">
      <c r="A33" s="107" t="s">
        <v>57</v>
      </c>
      <c r="B33" s="108">
        <f t="shared" si="1"/>
        <v>668</v>
      </c>
      <c r="C33" s="108">
        <v>382</v>
      </c>
      <c r="D33" s="109">
        <v>286</v>
      </c>
      <c r="I33" s="34" t="s">
        <v>57</v>
      </c>
      <c r="J33" s="82">
        <v>6.9798461510350998E-3</v>
      </c>
      <c r="K33" s="149"/>
      <c r="L33" s="79">
        <v>-5.2257486889948652E-3</v>
      </c>
    </row>
    <row r="34" spans="1:12">
      <c r="A34" s="104" t="s">
        <v>58</v>
      </c>
      <c r="B34" s="105">
        <f t="shared" si="1"/>
        <v>1263</v>
      </c>
      <c r="C34" s="105">
        <v>798</v>
      </c>
      <c r="D34" s="106">
        <v>465</v>
      </c>
      <c r="I34" s="37" t="s">
        <v>58</v>
      </c>
      <c r="J34" s="82">
        <v>1.458093515320945E-2</v>
      </c>
      <c r="K34" s="149"/>
      <c r="L34" s="79">
        <v>-8.496409581757387E-3</v>
      </c>
    </row>
    <row r="35" spans="1:12">
      <c r="A35" s="110" t="s">
        <v>59</v>
      </c>
      <c r="B35" s="108">
        <f t="shared" si="1"/>
        <v>1817</v>
      </c>
      <c r="C35" s="108">
        <v>1303</v>
      </c>
      <c r="D35" s="109">
        <v>514</v>
      </c>
      <c r="I35" s="40" t="s">
        <v>59</v>
      </c>
      <c r="J35" s="82">
        <v>2.38082186774836E-2</v>
      </c>
      <c r="K35" s="149"/>
      <c r="L35" s="79">
        <v>-9.3917301613404228E-3</v>
      </c>
    </row>
    <row r="36" spans="1:12">
      <c r="A36" s="104" t="s">
        <v>60</v>
      </c>
      <c r="B36" s="105">
        <f t="shared" si="1"/>
        <v>1705</v>
      </c>
      <c r="C36" s="105">
        <v>1279</v>
      </c>
      <c r="D36" s="106">
        <v>426</v>
      </c>
      <c r="I36" s="37" t="s">
        <v>60</v>
      </c>
      <c r="J36" s="82">
        <v>2.3369694311973541E-2</v>
      </c>
      <c r="K36" s="149"/>
      <c r="L36" s="79">
        <v>-7.7838074878035408E-3</v>
      </c>
    </row>
    <row r="37" spans="1:12">
      <c r="A37" s="107" t="s">
        <v>61</v>
      </c>
      <c r="B37" s="108">
        <f t="shared" si="1"/>
        <v>1725</v>
      </c>
      <c r="C37" s="108">
        <v>1265</v>
      </c>
      <c r="D37" s="109">
        <v>460</v>
      </c>
      <c r="I37" s="34" t="s">
        <v>61</v>
      </c>
      <c r="J37" s="82">
        <v>2.3113888432092673E-2</v>
      </c>
      <c r="K37" s="149"/>
      <c r="L37" s="79">
        <v>-8.4050503389427912E-3</v>
      </c>
    </row>
    <row r="38" spans="1:12">
      <c r="A38" s="104" t="s">
        <v>62</v>
      </c>
      <c r="B38" s="105">
        <f t="shared" si="1"/>
        <v>1694</v>
      </c>
      <c r="C38" s="105">
        <v>1166</v>
      </c>
      <c r="D38" s="106">
        <v>528</v>
      </c>
      <c r="I38" s="37" t="s">
        <v>62</v>
      </c>
      <c r="J38" s="82">
        <v>2.1304975424363683E-2</v>
      </c>
      <c r="K38" s="149"/>
      <c r="L38" s="79">
        <v>-9.6475360412212902E-3</v>
      </c>
    </row>
    <row r="39" spans="1:12">
      <c r="A39" s="110" t="s">
        <v>63</v>
      </c>
      <c r="B39" s="108">
        <f t="shared" si="1"/>
        <v>1890</v>
      </c>
      <c r="C39" s="108">
        <v>1233</v>
      </c>
      <c r="D39" s="109">
        <v>657</v>
      </c>
      <c r="I39" s="40" t="s">
        <v>63</v>
      </c>
      <c r="J39" s="82">
        <v>2.2529189278079263E-2</v>
      </c>
      <c r="K39" s="149"/>
      <c r="L39" s="79">
        <v>-1.2004604505837856E-2</v>
      </c>
    </row>
    <row r="40" spans="1:12">
      <c r="A40" s="104" t="s">
        <v>64</v>
      </c>
      <c r="B40" s="105">
        <f t="shared" si="1"/>
        <v>2183</v>
      </c>
      <c r="C40" s="105">
        <v>1397</v>
      </c>
      <c r="D40" s="106">
        <v>786</v>
      </c>
      <c r="I40" s="37" t="s">
        <v>64</v>
      </c>
      <c r="J40" s="82">
        <v>2.5525772442397999E-2</v>
      </c>
      <c r="K40" s="149"/>
      <c r="L40" s="79">
        <v>-1.4361672970454421E-2</v>
      </c>
    </row>
    <row r="41" spans="1:12" ht="13.5" customHeight="1">
      <c r="A41" s="110" t="s">
        <v>65</v>
      </c>
      <c r="B41" s="108">
        <f t="shared" si="1"/>
        <v>2474</v>
      </c>
      <c r="C41" s="108">
        <v>1508</v>
      </c>
      <c r="D41" s="109">
        <v>966</v>
      </c>
      <c r="I41" s="40" t="s">
        <v>65</v>
      </c>
      <c r="J41" s="82">
        <v>2.755394763288202E-2</v>
      </c>
      <c r="K41" s="149"/>
      <c r="L41" s="79">
        <v>-1.7650605711779861E-2</v>
      </c>
    </row>
    <row r="42" spans="1:12">
      <c r="A42" s="104" t="s">
        <v>66</v>
      </c>
      <c r="B42" s="105">
        <f t="shared" si="1"/>
        <v>2713</v>
      </c>
      <c r="C42" s="105">
        <v>1577</v>
      </c>
      <c r="D42" s="106">
        <v>1136</v>
      </c>
      <c r="I42" s="37" t="s">
        <v>66</v>
      </c>
      <c r="J42" s="82">
        <v>2.8814705183723439E-2</v>
      </c>
      <c r="K42" s="149"/>
      <c r="L42" s="79">
        <v>-2.0756819967476109E-2</v>
      </c>
    </row>
    <row r="43" spans="1:12">
      <c r="A43" s="110" t="s">
        <v>67</v>
      </c>
      <c r="B43" s="108">
        <f t="shared" si="1"/>
        <v>3109</v>
      </c>
      <c r="C43" s="108">
        <v>1790</v>
      </c>
      <c r="D43" s="109">
        <v>1319</v>
      </c>
      <c r="I43" s="40" t="s">
        <v>67</v>
      </c>
      <c r="J43" s="82">
        <v>3.2706608927625211E-2</v>
      </c>
      <c r="K43" s="149"/>
      <c r="L43" s="79">
        <v>-2.4100568254490307E-2</v>
      </c>
    </row>
    <row r="44" spans="1:12">
      <c r="A44" s="104" t="s">
        <v>68</v>
      </c>
      <c r="B44" s="105">
        <f t="shared" si="1"/>
        <v>3569</v>
      </c>
      <c r="C44" s="105">
        <v>2061</v>
      </c>
      <c r="D44" s="106">
        <v>1508</v>
      </c>
      <c r="I44" s="37" t="s">
        <v>68</v>
      </c>
      <c r="J44" s="82">
        <v>3.7658279888176285E-2</v>
      </c>
      <c r="K44" s="149"/>
      <c r="L44" s="79">
        <v>-2.755394763288202E-2</v>
      </c>
    </row>
    <row r="45" spans="1:12">
      <c r="A45" s="110" t="s">
        <v>69</v>
      </c>
      <c r="B45" s="108">
        <f t="shared" si="1"/>
        <v>4369</v>
      </c>
      <c r="C45" s="108">
        <v>2527</v>
      </c>
      <c r="D45" s="109">
        <v>1842</v>
      </c>
      <c r="I45" s="40" t="s">
        <v>69</v>
      </c>
      <c r="J45" s="82">
        <v>4.6172961318496596E-2</v>
      </c>
      <c r="K45" s="149"/>
      <c r="L45" s="79">
        <v>-3.3656745052897001E-2</v>
      </c>
    </row>
    <row r="46" spans="1:12">
      <c r="A46" s="104" t="s">
        <v>70</v>
      </c>
      <c r="B46" s="105">
        <f t="shared" si="1"/>
        <v>4855</v>
      </c>
      <c r="C46" s="105">
        <v>2685</v>
      </c>
      <c r="D46" s="106">
        <v>2170</v>
      </c>
      <c r="I46" s="37" t="s">
        <v>70</v>
      </c>
      <c r="J46" s="82">
        <v>4.9059913391437809E-2</v>
      </c>
      <c r="K46" s="149"/>
      <c r="L46" s="79">
        <v>-3.9649911381534467E-2</v>
      </c>
    </row>
    <row r="47" spans="1:12">
      <c r="A47" s="110" t="s">
        <v>71</v>
      </c>
      <c r="B47" s="108">
        <f t="shared" si="1"/>
        <v>14446</v>
      </c>
      <c r="C47" s="108">
        <f>2618+4134</f>
        <v>6752</v>
      </c>
      <c r="D47" s="109">
        <f>2464+5230</f>
        <v>7694</v>
      </c>
      <c r="I47" s="40" t="s">
        <v>71</v>
      </c>
      <c r="J47" s="82">
        <v>0.12337152149682984</v>
      </c>
      <c r="K47" s="149"/>
      <c r="L47" s="79">
        <v>-0.14058360284309965</v>
      </c>
    </row>
    <row r="48" spans="1:12" ht="13.5" thickBot="1">
      <c r="A48" s="114" t="s">
        <v>73</v>
      </c>
      <c r="B48" s="115">
        <f>SUM(C48:D48)</f>
        <v>53</v>
      </c>
      <c r="C48" s="115">
        <v>37</v>
      </c>
      <c r="D48" s="116">
        <v>16</v>
      </c>
      <c r="I48" s="37" t="s">
        <v>73</v>
      </c>
      <c r="J48" s="82">
        <v>6.7605839682800708E-4</v>
      </c>
      <c r="K48" s="149"/>
      <c r="L48" s="79">
        <v>-2.9234957700670578E-4</v>
      </c>
    </row>
    <row r="49" spans="1:12" ht="13.5" thickBot="1">
      <c r="A49" s="41" t="s">
        <v>72</v>
      </c>
      <c r="B49" s="42">
        <f>SUM(B31:B48)</f>
        <v>54729</v>
      </c>
      <c r="C49" s="42">
        <f>SUM(C31:C48)</f>
        <v>31292</v>
      </c>
      <c r="D49" s="43">
        <f>SUM(D31:D48)</f>
        <v>23437</v>
      </c>
      <c r="I49" s="41" t="s">
        <v>72</v>
      </c>
      <c r="J49" s="83">
        <v>0.57176268523086482</v>
      </c>
      <c r="K49" s="83"/>
      <c r="L49" s="83">
        <v>-0.42823731476913524</v>
      </c>
    </row>
    <row r="50" spans="1:12" ht="14.25" thickTop="1" thickBot="1">
      <c r="A50" s="29"/>
      <c r="B50" s="9"/>
      <c r="C50" s="9"/>
      <c r="D50" s="9"/>
    </row>
    <row r="51" spans="1:12" ht="13.5" thickTop="1">
      <c r="A51" s="387" t="s">
        <v>46</v>
      </c>
      <c r="B51" s="389" t="s">
        <v>13</v>
      </c>
      <c r="C51" s="389" t="s">
        <v>1</v>
      </c>
      <c r="D51" s="390"/>
      <c r="I51" s="80"/>
      <c r="J51" s="85" t="s">
        <v>1</v>
      </c>
      <c r="K51" s="148"/>
      <c r="L51" s="86"/>
    </row>
    <row r="52" spans="1:12" ht="13.5" thickBot="1">
      <c r="A52" s="388"/>
      <c r="B52" s="32" t="s">
        <v>2</v>
      </c>
      <c r="C52" s="32" t="s">
        <v>3</v>
      </c>
      <c r="D52" s="33" t="s">
        <v>4</v>
      </c>
      <c r="I52" s="84" t="s">
        <v>46</v>
      </c>
      <c r="J52" s="32" t="s">
        <v>3</v>
      </c>
      <c r="K52" s="147"/>
      <c r="L52" s="33" t="s">
        <v>4</v>
      </c>
    </row>
    <row r="53" spans="1:12">
      <c r="A53" s="101" t="s">
        <v>55</v>
      </c>
      <c r="B53" s="102">
        <f>SUM(C53:D53)</f>
        <v>5148</v>
      </c>
      <c r="C53" s="102">
        <f>1264+858+373+190+125+106</f>
        <v>2916</v>
      </c>
      <c r="D53" s="103">
        <f>859+736+336+138+75+88</f>
        <v>2232</v>
      </c>
      <c r="I53" s="34" t="s">
        <v>55</v>
      </c>
      <c r="J53" s="82">
        <v>5.1315442146942364E-2</v>
      </c>
      <c r="K53" s="34" t="s">
        <v>55</v>
      </c>
      <c r="L53" s="79">
        <v>-3.9278486581610206E-2</v>
      </c>
    </row>
    <row r="54" spans="1:12">
      <c r="A54" s="104" t="s">
        <v>56</v>
      </c>
      <c r="B54" s="105">
        <f t="shared" ref="B54:B69" si="2">SUM(C54:D54)</f>
        <v>653</v>
      </c>
      <c r="C54" s="105">
        <v>375</v>
      </c>
      <c r="D54" s="106">
        <v>278</v>
      </c>
      <c r="I54" s="37" t="s">
        <v>56</v>
      </c>
      <c r="J54" s="82">
        <v>6.5992080950285966E-3</v>
      </c>
      <c r="K54" s="37" t="s">
        <v>56</v>
      </c>
      <c r="L54" s="79">
        <v>-4.8922129344478663E-3</v>
      </c>
    </row>
    <row r="55" spans="1:12">
      <c r="A55" s="107" t="s">
        <v>57</v>
      </c>
      <c r="B55" s="108">
        <f t="shared" si="2"/>
        <v>663</v>
      </c>
      <c r="C55" s="108">
        <v>399</v>
      </c>
      <c r="D55" s="109">
        <v>264</v>
      </c>
      <c r="I55" s="34" t="s">
        <v>57</v>
      </c>
      <c r="J55" s="82">
        <v>7.0215574131104264E-3</v>
      </c>
      <c r="K55" s="34" t="s">
        <v>57</v>
      </c>
      <c r="L55" s="79">
        <v>-4.645842498900132E-3</v>
      </c>
    </row>
    <row r="56" spans="1:12">
      <c r="A56" s="104" t="s">
        <v>58</v>
      </c>
      <c r="B56" s="105">
        <f t="shared" si="2"/>
        <v>1296</v>
      </c>
      <c r="C56" s="105">
        <v>849</v>
      </c>
      <c r="D56" s="106">
        <v>447</v>
      </c>
      <c r="I56" s="37" t="s">
        <v>58</v>
      </c>
      <c r="J56" s="82">
        <v>1.4940607127144742E-2</v>
      </c>
      <c r="K56" s="37" t="s">
        <v>58</v>
      </c>
      <c r="L56" s="79">
        <v>-7.8662560492740868E-3</v>
      </c>
    </row>
    <row r="57" spans="1:12">
      <c r="A57" s="110" t="s">
        <v>59</v>
      </c>
      <c r="B57" s="108">
        <f t="shared" si="2"/>
        <v>1954</v>
      </c>
      <c r="C57" s="108">
        <v>1487</v>
      </c>
      <c r="D57" s="109">
        <v>467</v>
      </c>
      <c r="I57" s="40" t="s">
        <v>59</v>
      </c>
      <c r="J57" s="82">
        <v>2.616805983282006E-2</v>
      </c>
      <c r="K57" s="40" t="s">
        <v>59</v>
      </c>
      <c r="L57" s="79">
        <v>-8.2182138143422796E-3</v>
      </c>
    </row>
    <row r="58" spans="1:12">
      <c r="A58" s="104" t="s">
        <v>60</v>
      </c>
      <c r="B58" s="105">
        <f t="shared" si="2"/>
        <v>1890</v>
      </c>
      <c r="C58" s="105">
        <v>1426</v>
      </c>
      <c r="D58" s="106">
        <v>464</v>
      </c>
      <c r="I58" s="37" t="s">
        <v>60</v>
      </c>
      <c r="J58" s="82">
        <v>2.5094588649362076E-2</v>
      </c>
      <c r="K58" s="37" t="s">
        <v>60</v>
      </c>
      <c r="L58" s="79">
        <v>-8.1654201495820495E-3</v>
      </c>
    </row>
    <row r="59" spans="1:12">
      <c r="A59" s="107" t="s">
        <v>61</v>
      </c>
      <c r="B59" s="108">
        <f t="shared" si="2"/>
        <v>1752</v>
      </c>
      <c r="C59" s="108">
        <v>1299</v>
      </c>
      <c r="D59" s="109">
        <v>453</v>
      </c>
      <c r="I59" s="34" t="s">
        <v>61</v>
      </c>
      <c r="J59" s="82">
        <v>2.2859656841179059E-2</v>
      </c>
      <c r="K59" s="34" t="s">
        <v>61</v>
      </c>
      <c r="L59" s="79">
        <v>-7.9718433787945454E-3</v>
      </c>
    </row>
    <row r="60" spans="1:12">
      <c r="A60" s="104" t="s">
        <v>62</v>
      </c>
      <c r="B60" s="105">
        <f t="shared" si="2"/>
        <v>1816</v>
      </c>
      <c r="C60" s="105">
        <v>1264</v>
      </c>
      <c r="D60" s="106">
        <v>552</v>
      </c>
      <c r="I60" s="37" t="s">
        <v>62</v>
      </c>
      <c r="J60" s="82">
        <v>2.2243730752309721E-2</v>
      </c>
      <c r="K60" s="37" t="s">
        <v>62</v>
      </c>
      <c r="L60" s="79">
        <v>-9.7140343158820947E-3</v>
      </c>
    </row>
    <row r="61" spans="1:12">
      <c r="A61" s="110" t="s">
        <v>63</v>
      </c>
      <c r="B61" s="108">
        <f t="shared" si="2"/>
        <v>2040</v>
      </c>
      <c r="C61" s="108">
        <v>1331</v>
      </c>
      <c r="D61" s="109">
        <v>709</v>
      </c>
      <c r="I61" s="40" t="s">
        <v>63</v>
      </c>
      <c r="J61" s="82">
        <v>2.3422789265288166E-2</v>
      </c>
      <c r="K61" s="40" t="s">
        <v>63</v>
      </c>
      <c r="L61" s="79">
        <v>-1.24769027716674E-2</v>
      </c>
    </row>
    <row r="62" spans="1:12">
      <c r="A62" s="104" t="s">
        <v>64</v>
      </c>
      <c r="B62" s="105">
        <f t="shared" si="2"/>
        <v>2280</v>
      </c>
      <c r="C62" s="105">
        <v>1403</v>
      </c>
      <c r="D62" s="106">
        <v>877</v>
      </c>
      <c r="I62" s="37" t="s">
        <v>64</v>
      </c>
      <c r="J62" s="82">
        <v>2.4689837219533654E-2</v>
      </c>
      <c r="K62" s="37" t="s">
        <v>64</v>
      </c>
      <c r="L62" s="79">
        <v>-1.5433347998240211E-2</v>
      </c>
    </row>
    <row r="63" spans="1:12">
      <c r="A63" s="110" t="s">
        <v>65</v>
      </c>
      <c r="B63" s="108">
        <f t="shared" si="2"/>
        <v>2568</v>
      </c>
      <c r="C63" s="108">
        <v>1611</v>
      </c>
      <c r="D63" s="109">
        <v>957</v>
      </c>
      <c r="I63" s="40" t="s">
        <v>65</v>
      </c>
      <c r="J63" s="82">
        <v>2.8350197976242851E-2</v>
      </c>
      <c r="K63" s="40" t="s">
        <v>65</v>
      </c>
      <c r="L63" s="79">
        <v>-1.6841179058512977E-2</v>
      </c>
    </row>
    <row r="64" spans="1:12">
      <c r="A64" s="104" t="s">
        <v>66</v>
      </c>
      <c r="B64" s="105">
        <f t="shared" si="2"/>
        <v>2897</v>
      </c>
      <c r="C64" s="105">
        <v>1669</v>
      </c>
      <c r="D64" s="106">
        <v>1228</v>
      </c>
      <c r="I64" s="37" t="s">
        <v>66</v>
      </c>
      <c r="J64" s="82">
        <v>2.9370875494940607E-2</v>
      </c>
      <c r="K64" s="37" t="s">
        <v>66</v>
      </c>
      <c r="L64" s="79">
        <v>-2.1610206775186977E-2</v>
      </c>
    </row>
    <row r="65" spans="1:12">
      <c r="A65" s="110" t="s">
        <v>67</v>
      </c>
      <c r="B65" s="108">
        <f t="shared" si="2"/>
        <v>3219</v>
      </c>
      <c r="C65" s="108">
        <v>1913</v>
      </c>
      <c r="D65" s="109">
        <v>1306</v>
      </c>
      <c r="I65" s="40" t="s">
        <v>67</v>
      </c>
      <c r="J65" s="82">
        <v>3.3664760228772544E-2</v>
      </c>
      <c r="K65" s="40" t="s">
        <v>67</v>
      </c>
      <c r="L65" s="79">
        <v>-2.2982842058952926E-2</v>
      </c>
    </row>
    <row r="66" spans="1:12">
      <c r="A66" s="104" t="s">
        <v>68</v>
      </c>
      <c r="B66" s="105">
        <f t="shared" si="2"/>
        <v>3680</v>
      </c>
      <c r="C66" s="105">
        <v>2102</v>
      </c>
      <c r="D66" s="106">
        <v>1578</v>
      </c>
      <c r="I66" s="37" t="s">
        <v>68</v>
      </c>
      <c r="J66" s="82">
        <v>3.6990761108666961E-2</v>
      </c>
      <c r="K66" s="37" t="s">
        <v>68</v>
      </c>
      <c r="L66" s="79">
        <v>-2.7769467663880335E-2</v>
      </c>
    </row>
    <row r="67" spans="1:12">
      <c r="A67" s="110" t="s">
        <v>69</v>
      </c>
      <c r="B67" s="108">
        <f t="shared" si="2"/>
        <v>4480</v>
      </c>
      <c r="C67" s="108">
        <v>2561</v>
      </c>
      <c r="D67" s="109">
        <v>1919</v>
      </c>
      <c r="I67" s="40" t="s">
        <v>69</v>
      </c>
      <c r="J67" s="82">
        <v>4.5068191816981962E-2</v>
      </c>
      <c r="K67" s="40" t="s">
        <v>69</v>
      </c>
      <c r="L67" s="79">
        <v>-3.3770347558293008E-2</v>
      </c>
    </row>
    <row r="68" spans="1:12">
      <c r="A68" s="104" t="s">
        <v>70</v>
      </c>
      <c r="B68" s="105">
        <f t="shared" si="2"/>
        <v>5276</v>
      </c>
      <c r="C68" s="105">
        <v>2888</v>
      </c>
      <c r="D68" s="106">
        <v>2388</v>
      </c>
      <c r="I68" s="37" t="s">
        <v>70</v>
      </c>
      <c r="J68" s="82">
        <v>5.0822701275846899E-2</v>
      </c>
      <c r="K68" s="37" t="s">
        <v>70</v>
      </c>
      <c r="L68" s="79">
        <v>-4.2023757149142103E-2</v>
      </c>
    </row>
    <row r="69" spans="1:12">
      <c r="A69" s="110" t="s">
        <v>71</v>
      </c>
      <c r="B69" s="108">
        <f t="shared" si="2"/>
        <v>15164</v>
      </c>
      <c r="C69" s="108">
        <f>2801+4287</f>
        <v>7088</v>
      </c>
      <c r="D69" s="109">
        <f>2539+5537</f>
        <v>8076</v>
      </c>
      <c r="I69" s="40" t="s">
        <v>71</v>
      </c>
      <c r="J69" s="82">
        <v>0.12473383194016718</v>
      </c>
      <c r="K69" s="40" t="s">
        <v>71</v>
      </c>
      <c r="L69" s="79">
        <v>-0.14212054553453585</v>
      </c>
    </row>
    <row r="70" spans="1:12" ht="13.5" thickBot="1">
      <c r="A70" s="114" t="s">
        <v>73</v>
      </c>
      <c r="B70" s="115">
        <f>SUM(C70:D70)</f>
        <v>49</v>
      </c>
      <c r="C70" s="115">
        <v>40</v>
      </c>
      <c r="D70" s="116">
        <v>9</v>
      </c>
      <c r="I70" s="37" t="s">
        <v>73</v>
      </c>
      <c r="J70" s="82">
        <v>7.0391553013638363E-4</v>
      </c>
      <c r="K70" s="37" t="s">
        <v>73</v>
      </c>
      <c r="L70" s="79">
        <v>-1.5838099428068631E-4</v>
      </c>
    </row>
    <row r="71" spans="1:12" ht="13.5" thickBot="1">
      <c r="A71" s="41" t="s">
        <v>72</v>
      </c>
      <c r="B71" s="42">
        <f>SUM(B53:B70)</f>
        <v>56825</v>
      </c>
      <c r="C71" s="42">
        <f>SUM(C53:C70)</f>
        <v>32621</v>
      </c>
      <c r="D71" s="43">
        <f>SUM(D53:D70)</f>
        <v>24204</v>
      </c>
      <c r="I71" s="41" t="s">
        <v>72</v>
      </c>
      <c r="J71" s="83">
        <v>0.57406071271447423</v>
      </c>
      <c r="K71" s="83"/>
      <c r="L71" s="83">
        <v>-0.42593928728552571</v>
      </c>
    </row>
    <row r="72" spans="1:12" ht="13.5" thickTop="1"/>
    <row r="75" spans="1:12">
      <c r="A75" s="3" t="s">
        <v>76</v>
      </c>
      <c r="B75" s="4"/>
    </row>
  </sheetData>
  <mergeCells count="8">
    <mergeCell ref="P7:P8"/>
    <mergeCell ref="Q7:S7"/>
    <mergeCell ref="A51:A52"/>
    <mergeCell ref="B51:D51"/>
    <mergeCell ref="A7:A8"/>
    <mergeCell ref="B7:D7"/>
    <mergeCell ref="A29:A30"/>
    <mergeCell ref="B29:D29"/>
  </mergeCells>
  <phoneticPr fontId="11" type="noConversion"/>
  <printOptions horizontalCentered="1" verticalCentered="1"/>
  <pageMargins left="0.59055118110236227" right="0.59055118110236227" top="0.59055118110236227" bottom="0.59055118110236227" header="0" footer="0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7:X169"/>
  <sheetViews>
    <sheetView topLeftCell="K37" workbookViewId="0">
      <selection activeCell="R78" sqref="R78"/>
    </sheetView>
  </sheetViews>
  <sheetFormatPr baseColWidth="10" defaultRowHeight="12.75"/>
  <cols>
    <col min="1" max="1" width="3.5703125" customWidth="1"/>
    <col min="2" max="2" width="33.140625" customWidth="1"/>
    <col min="3" max="3" width="15.5703125" customWidth="1"/>
    <col min="4" max="4" width="8.28515625" customWidth="1"/>
    <col min="5" max="5" width="11.7109375" customWidth="1"/>
    <col min="6" max="6" width="12.85546875" customWidth="1"/>
    <col min="7" max="7" width="18.42578125" customWidth="1"/>
    <col min="8" max="8" width="9" customWidth="1"/>
    <col min="9" max="9" width="8.140625" customWidth="1"/>
    <col min="10" max="10" width="26.28515625" customWidth="1"/>
    <col min="11" max="11" width="7.28515625" customWidth="1"/>
    <col min="12" max="12" width="7.7109375" customWidth="1"/>
    <col min="13" max="13" width="8.42578125" customWidth="1"/>
    <col min="14" max="14" width="16.42578125" customWidth="1"/>
    <col min="15" max="15" width="12.28515625" customWidth="1"/>
    <col min="16" max="16" width="16.7109375" customWidth="1"/>
    <col min="17" max="17" width="4" customWidth="1"/>
    <col min="18" max="19" width="12.7109375" customWidth="1"/>
    <col min="20" max="20" width="12.85546875" customWidth="1"/>
  </cols>
  <sheetData>
    <row r="7" spans="1:24" ht="10.5" customHeight="1" thickBot="1">
      <c r="B7" s="408"/>
      <c r="C7" s="408"/>
      <c r="D7" s="408"/>
      <c r="E7" s="408"/>
      <c r="G7" s="11"/>
      <c r="H7" s="12"/>
      <c r="I7" s="11"/>
      <c r="J7" s="11"/>
      <c r="K7" s="11"/>
      <c r="L7" s="11"/>
      <c r="M7" s="11"/>
      <c r="N7" s="11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24" ht="15.75" customHeight="1" thickTop="1">
      <c r="B8" s="409" t="s">
        <v>0</v>
      </c>
      <c r="C8" s="186" t="s">
        <v>11</v>
      </c>
      <c r="D8" s="186" t="s">
        <v>1</v>
      </c>
      <c r="E8" s="187"/>
      <c r="F8" s="6"/>
      <c r="G8" s="6"/>
      <c r="H8" s="14"/>
      <c r="I8" s="6"/>
      <c r="J8" s="6"/>
      <c r="K8" s="6"/>
      <c r="L8" s="6"/>
      <c r="M8" s="6"/>
      <c r="N8" s="44" t="s">
        <v>14</v>
      </c>
      <c r="O8" s="17">
        <f>+C10/$C$21</f>
        <v>9.0244950580146116E-2</v>
      </c>
      <c r="P8" s="145"/>
      <c r="Q8" s="6"/>
      <c r="R8" s="6"/>
      <c r="S8" s="13"/>
      <c r="T8" s="13"/>
      <c r="U8" s="13"/>
      <c r="V8" s="13"/>
      <c r="W8" s="13"/>
      <c r="X8" s="13"/>
    </row>
    <row r="9" spans="1:24" ht="15.75" thickBot="1">
      <c r="A9" s="162"/>
      <c r="B9" s="410"/>
      <c r="C9" s="136" t="s">
        <v>2</v>
      </c>
      <c r="D9" s="136" t="s">
        <v>3</v>
      </c>
      <c r="E9" s="137" t="s">
        <v>4</v>
      </c>
      <c r="F9" s="146"/>
      <c r="G9" s="6"/>
      <c r="H9" s="14"/>
      <c r="I9" s="6"/>
      <c r="J9" s="6"/>
      <c r="K9" s="6"/>
      <c r="L9" s="6"/>
      <c r="M9" s="6"/>
      <c r="N9" s="44" t="s">
        <v>15</v>
      </c>
      <c r="O9" s="17">
        <f t="shared" ref="O9:O18" si="0">+C11/$C$21</f>
        <v>5.4352497150651144E-2</v>
      </c>
      <c r="P9" s="145"/>
      <c r="Q9" s="6"/>
      <c r="R9" s="6"/>
      <c r="S9" s="13"/>
      <c r="T9" s="13"/>
      <c r="U9" s="13"/>
      <c r="V9" s="13"/>
      <c r="W9" s="13"/>
      <c r="X9" s="13"/>
    </row>
    <row r="10" spans="1:24" ht="15">
      <c r="A10" s="65">
        <v>1</v>
      </c>
      <c r="B10" s="52" t="s">
        <v>14</v>
      </c>
      <c r="C10" s="45">
        <v>4830</v>
      </c>
      <c r="D10" s="45">
        <v>2420</v>
      </c>
      <c r="E10" s="49">
        <v>2410</v>
      </c>
      <c r="F10" s="7"/>
      <c r="G10" s="7"/>
      <c r="H10" s="8"/>
      <c r="I10" s="7"/>
      <c r="J10" s="7"/>
      <c r="K10" s="7"/>
      <c r="L10" s="7"/>
      <c r="M10" s="7"/>
      <c r="N10" s="44" t="s">
        <v>16</v>
      </c>
      <c r="O10" s="17">
        <f t="shared" si="0"/>
        <v>4.5477476130864523E-2</v>
      </c>
      <c r="P10" s="145"/>
      <c r="Q10" s="7"/>
      <c r="R10" s="7"/>
      <c r="S10" s="13"/>
      <c r="T10" s="13"/>
      <c r="U10" s="13"/>
      <c r="V10" s="13"/>
      <c r="W10" s="13"/>
      <c r="X10" s="13"/>
    </row>
    <row r="11" spans="1:24" ht="15">
      <c r="A11" s="138">
        <v>2</v>
      </c>
      <c r="B11" s="139" t="s">
        <v>15</v>
      </c>
      <c r="C11" s="140">
        <v>2909</v>
      </c>
      <c r="D11" s="140">
        <v>1505</v>
      </c>
      <c r="E11" s="117">
        <v>1404</v>
      </c>
      <c r="F11" s="7"/>
      <c r="G11" s="7"/>
      <c r="H11" s="8"/>
      <c r="I11" s="7"/>
      <c r="J11" s="7"/>
      <c r="K11" s="7"/>
      <c r="L11" s="7"/>
      <c r="M11" s="7"/>
      <c r="N11" s="44" t="s">
        <v>5</v>
      </c>
      <c r="O11" s="17">
        <f t="shared" si="0"/>
        <v>4.5365370602193533E-2</v>
      </c>
      <c r="P11" s="145"/>
      <c r="Q11" s="7"/>
      <c r="R11" s="7"/>
      <c r="S11" s="13"/>
      <c r="T11" s="13"/>
      <c r="U11" s="13"/>
      <c r="V11" s="13"/>
      <c r="W11" s="13"/>
      <c r="X11" s="13"/>
    </row>
    <row r="12" spans="1:24" ht="15">
      <c r="A12" s="65">
        <v>3</v>
      </c>
      <c r="B12" s="52" t="s">
        <v>16</v>
      </c>
      <c r="C12" s="45">
        <v>2434</v>
      </c>
      <c r="D12" s="45">
        <v>1078</v>
      </c>
      <c r="E12" s="49">
        <v>1356</v>
      </c>
      <c r="F12" s="7"/>
      <c r="G12" s="7"/>
      <c r="H12" s="8"/>
      <c r="I12" s="7"/>
      <c r="J12" s="7"/>
      <c r="K12" s="7"/>
      <c r="L12" s="7"/>
      <c r="M12" s="7"/>
      <c r="N12" s="44" t="s">
        <v>17</v>
      </c>
      <c r="O12" s="17">
        <f t="shared" si="0"/>
        <v>4.2899048971431777E-2</v>
      </c>
      <c r="P12" s="145"/>
      <c r="Q12" s="7"/>
      <c r="R12" s="7"/>
      <c r="S12" s="13"/>
      <c r="T12" s="13"/>
      <c r="U12" s="13"/>
      <c r="V12" s="13"/>
      <c r="W12" s="13"/>
      <c r="X12" s="13"/>
    </row>
    <row r="13" spans="1:24" ht="15">
      <c r="A13" s="138">
        <v>4</v>
      </c>
      <c r="B13" s="139" t="s">
        <v>5</v>
      </c>
      <c r="C13" s="140">
        <v>2428</v>
      </c>
      <c r="D13" s="140">
        <v>1296</v>
      </c>
      <c r="E13" s="117">
        <v>1132</v>
      </c>
      <c r="F13" s="7"/>
      <c r="G13" s="7"/>
      <c r="H13" s="8"/>
      <c r="I13" s="7"/>
      <c r="J13" s="7"/>
      <c r="K13" s="7"/>
      <c r="L13" s="7"/>
      <c r="M13" s="7"/>
      <c r="N13" s="44" t="s">
        <v>19</v>
      </c>
      <c r="O13" s="17">
        <f t="shared" si="0"/>
        <v>4.101193923880346E-2</v>
      </c>
      <c r="P13" s="145"/>
      <c r="Q13" s="7"/>
      <c r="R13" s="7"/>
      <c r="S13" s="13"/>
      <c r="T13" s="13"/>
      <c r="U13" s="13"/>
      <c r="V13" s="13"/>
      <c r="W13" s="13"/>
      <c r="X13" s="13"/>
    </row>
    <row r="14" spans="1:24" ht="15">
      <c r="A14" s="66">
        <v>5</v>
      </c>
      <c r="B14" s="54" t="s">
        <v>17</v>
      </c>
      <c r="C14" s="45">
        <v>2296</v>
      </c>
      <c r="D14" s="45">
        <v>1397</v>
      </c>
      <c r="E14" s="49">
        <v>899</v>
      </c>
      <c r="F14" s="7"/>
      <c r="G14" s="7"/>
      <c r="H14" s="8"/>
      <c r="I14" s="7"/>
      <c r="J14" s="7"/>
      <c r="K14" s="7"/>
      <c r="L14" s="7"/>
      <c r="M14" s="7"/>
      <c r="N14" s="44" t="s">
        <v>8</v>
      </c>
      <c r="O14" s="17">
        <f t="shared" si="0"/>
        <v>3.7630089123895295E-2</v>
      </c>
      <c r="P14" s="145"/>
      <c r="Q14" s="7"/>
      <c r="R14" s="7"/>
      <c r="S14" s="13"/>
      <c r="T14" s="13"/>
      <c r="U14" s="13"/>
      <c r="V14" s="13"/>
      <c r="W14" s="13"/>
      <c r="X14" s="13"/>
    </row>
    <row r="15" spans="1:24" ht="15">
      <c r="A15" s="138">
        <v>6</v>
      </c>
      <c r="B15" s="139" t="s">
        <v>19</v>
      </c>
      <c r="C15" s="140">
        <v>2195</v>
      </c>
      <c r="D15" s="140">
        <v>1084</v>
      </c>
      <c r="E15" s="117">
        <v>1111</v>
      </c>
      <c r="F15" s="7"/>
      <c r="G15" s="7"/>
      <c r="H15" s="8"/>
      <c r="I15" s="7"/>
      <c r="J15" s="7"/>
      <c r="K15" s="7"/>
      <c r="L15" s="7"/>
      <c r="M15" s="7"/>
      <c r="N15" s="44" t="s">
        <v>9</v>
      </c>
      <c r="O15" s="17">
        <f t="shared" si="0"/>
        <v>3.3089815212720239E-2</v>
      </c>
      <c r="P15" s="145"/>
      <c r="Q15" s="7"/>
      <c r="R15" s="7"/>
      <c r="S15" s="13"/>
      <c r="T15" s="13"/>
      <c r="U15" s="13"/>
      <c r="V15" s="13"/>
      <c r="W15" s="13"/>
      <c r="X15" s="13"/>
    </row>
    <row r="16" spans="1:24" ht="15">
      <c r="A16" s="66">
        <v>7</v>
      </c>
      <c r="B16" s="54" t="s">
        <v>8</v>
      </c>
      <c r="C16" s="45">
        <v>2014</v>
      </c>
      <c r="D16" s="45">
        <v>1571</v>
      </c>
      <c r="E16" s="49">
        <v>443</v>
      </c>
      <c r="F16" s="7"/>
      <c r="G16" s="7"/>
      <c r="H16" s="8"/>
      <c r="I16" s="7"/>
      <c r="J16" s="7"/>
      <c r="K16" s="7"/>
      <c r="L16" s="7"/>
      <c r="M16" s="7"/>
      <c r="N16" s="44" t="s">
        <v>7</v>
      </c>
      <c r="O16" s="17">
        <f t="shared" si="0"/>
        <v>2.7372433250499803E-2</v>
      </c>
      <c r="P16" s="145"/>
      <c r="Q16" s="7"/>
      <c r="R16" s="7"/>
      <c r="S16" s="13"/>
      <c r="T16" s="13"/>
      <c r="U16" s="13"/>
      <c r="V16" s="13"/>
      <c r="W16" s="13"/>
      <c r="X16" s="13"/>
    </row>
    <row r="17" spans="1:24" ht="15">
      <c r="A17" s="138">
        <v>8</v>
      </c>
      <c r="B17" s="139" t="s">
        <v>9</v>
      </c>
      <c r="C17" s="140">
        <v>1771</v>
      </c>
      <c r="D17" s="140">
        <v>1603</v>
      </c>
      <c r="E17" s="117">
        <v>168</v>
      </c>
      <c r="F17" s="30"/>
      <c r="G17" s="7"/>
      <c r="H17" s="8"/>
      <c r="I17" s="7"/>
      <c r="J17" s="7"/>
      <c r="K17" s="7"/>
      <c r="L17" s="7"/>
      <c r="M17" s="7"/>
      <c r="N17" s="44" t="s">
        <v>18</v>
      </c>
      <c r="O17" s="17">
        <f t="shared" si="0"/>
        <v>2.6344799237682404E-2</v>
      </c>
      <c r="P17" s="145"/>
      <c r="Q17" s="7"/>
      <c r="R17" s="7"/>
      <c r="S17" s="13"/>
      <c r="T17" s="13"/>
      <c r="U17" s="13"/>
      <c r="V17" s="13"/>
      <c r="W17" s="13"/>
      <c r="X17" s="13"/>
    </row>
    <row r="18" spans="1:24" ht="15">
      <c r="A18" s="67">
        <v>9</v>
      </c>
      <c r="B18" s="55" t="s">
        <v>7</v>
      </c>
      <c r="C18" s="46">
        <v>1465</v>
      </c>
      <c r="D18" s="46">
        <v>805</v>
      </c>
      <c r="E18" s="50">
        <v>660</v>
      </c>
      <c r="F18" s="7"/>
      <c r="G18" s="7"/>
      <c r="H18" s="8"/>
      <c r="I18" s="7"/>
      <c r="J18" s="7"/>
      <c r="K18" s="7"/>
      <c r="L18" s="7"/>
      <c r="M18" s="7"/>
      <c r="N18" s="44" t="s">
        <v>22</v>
      </c>
      <c r="O18" s="17">
        <f t="shared" si="0"/>
        <v>0.55621158050111175</v>
      </c>
      <c r="P18" s="145"/>
      <c r="Q18" s="7"/>
      <c r="R18" s="7"/>
      <c r="S18" s="13"/>
      <c r="T18" s="13"/>
      <c r="U18" s="13"/>
      <c r="V18" s="13"/>
      <c r="W18" s="13"/>
      <c r="X18" s="13"/>
    </row>
    <row r="19" spans="1:24" ht="15">
      <c r="A19" s="138">
        <v>10</v>
      </c>
      <c r="B19" s="139" t="s">
        <v>18</v>
      </c>
      <c r="C19" s="140">
        <v>1410</v>
      </c>
      <c r="D19" s="141">
        <v>977</v>
      </c>
      <c r="E19" s="118">
        <v>433</v>
      </c>
      <c r="F19" s="7"/>
      <c r="G19" s="7"/>
      <c r="H19" s="8"/>
      <c r="I19" s="7"/>
      <c r="J19" s="7"/>
      <c r="K19" s="7"/>
      <c r="L19" s="7"/>
      <c r="M19" s="7"/>
      <c r="N19" s="18" t="s">
        <v>10</v>
      </c>
      <c r="O19" s="15">
        <v>53521</v>
      </c>
      <c r="P19" s="145"/>
      <c r="Q19" s="7"/>
      <c r="R19" s="7"/>
      <c r="S19" s="13"/>
      <c r="T19" s="13"/>
      <c r="U19" s="13"/>
      <c r="V19" s="13"/>
      <c r="W19" s="13"/>
      <c r="X19" s="13"/>
    </row>
    <row r="20" spans="1:24" ht="15.75" thickBot="1">
      <c r="A20" s="143">
        <v>11</v>
      </c>
      <c r="B20" s="56" t="s">
        <v>22</v>
      </c>
      <c r="C20" s="47">
        <v>29769</v>
      </c>
      <c r="D20" s="47">
        <v>16630</v>
      </c>
      <c r="E20" s="51">
        <v>13139</v>
      </c>
      <c r="F20" s="7"/>
      <c r="G20" s="7"/>
      <c r="H20" s="8"/>
      <c r="I20" s="7"/>
      <c r="J20" s="7"/>
      <c r="K20" s="7"/>
      <c r="L20" s="7"/>
      <c r="M20" s="7"/>
      <c r="N20" s="7"/>
      <c r="O20" s="15"/>
      <c r="P20" s="7"/>
      <c r="Q20" s="7"/>
      <c r="R20" s="7"/>
      <c r="S20" s="13"/>
      <c r="T20" s="13"/>
      <c r="U20" s="13"/>
      <c r="V20" s="13"/>
      <c r="W20" s="13"/>
      <c r="X20" s="13"/>
    </row>
    <row r="21" spans="1:24" ht="15.75" thickBot="1">
      <c r="B21" s="163" t="s">
        <v>77</v>
      </c>
      <c r="C21" s="142">
        <v>53521</v>
      </c>
      <c r="D21" s="142">
        <v>30366</v>
      </c>
      <c r="E21" s="119">
        <v>23155</v>
      </c>
      <c r="F21" s="9"/>
      <c r="G21" s="9"/>
      <c r="H21" s="10"/>
      <c r="I21" s="9"/>
      <c r="J21" s="9"/>
      <c r="K21" s="9"/>
      <c r="L21" s="9"/>
      <c r="M21" s="9"/>
      <c r="N21" s="9"/>
      <c r="O21" s="15"/>
      <c r="P21" s="9"/>
      <c r="Q21" s="9"/>
      <c r="R21" s="9"/>
      <c r="S21" s="13"/>
      <c r="T21" s="13"/>
      <c r="U21" s="13"/>
      <c r="V21" s="13"/>
      <c r="W21" s="13"/>
      <c r="X21" s="13"/>
    </row>
    <row r="22" spans="1:24" ht="14.25" thickTop="1" thickBot="1">
      <c r="B22" s="2"/>
      <c r="C22" s="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ht="13.5" thickTop="1">
      <c r="B23" s="409" t="s">
        <v>0</v>
      </c>
      <c r="C23" s="186" t="s">
        <v>12</v>
      </c>
      <c r="D23" s="186" t="s">
        <v>1</v>
      </c>
      <c r="E23" s="187"/>
      <c r="N23" s="52" t="s">
        <v>14</v>
      </c>
      <c r="O23" s="17">
        <f>+C25/$C$36</f>
        <v>7.3343200131557304E-2</v>
      </c>
      <c r="P23" s="145">
        <v>1</v>
      </c>
    </row>
    <row r="24" spans="1:24" ht="13.5" thickBot="1">
      <c r="B24" s="410"/>
      <c r="C24" s="136" t="s">
        <v>2</v>
      </c>
      <c r="D24" s="136" t="s">
        <v>3</v>
      </c>
      <c r="E24" s="137" t="s">
        <v>4</v>
      </c>
      <c r="N24" s="53" t="s">
        <v>5</v>
      </c>
      <c r="O24" s="17">
        <f t="shared" ref="O24:O33" si="1">+C26/$C$36</f>
        <v>5.4779001991631493E-2</v>
      </c>
      <c r="P24" s="145">
        <v>2</v>
      </c>
    </row>
    <row r="25" spans="1:24">
      <c r="A25" s="65">
        <v>1</v>
      </c>
      <c r="B25" s="52" t="s">
        <v>14</v>
      </c>
      <c r="C25" s="45">
        <v>4014</v>
      </c>
      <c r="D25" s="45">
        <v>2010</v>
      </c>
      <c r="E25" s="49">
        <v>2004</v>
      </c>
      <c r="N25" s="52" t="s">
        <v>20</v>
      </c>
      <c r="O25" s="17">
        <f t="shared" si="1"/>
        <v>5.3883681412048454E-2</v>
      </c>
      <c r="P25" s="145">
        <v>3</v>
      </c>
    </row>
    <row r="26" spans="1:24">
      <c r="A26" s="138">
        <v>2</v>
      </c>
      <c r="B26" s="139" t="s">
        <v>5</v>
      </c>
      <c r="C26" s="140">
        <v>2998</v>
      </c>
      <c r="D26" s="140">
        <v>1608</v>
      </c>
      <c r="E26" s="117">
        <v>1390</v>
      </c>
      <c r="N26" s="53" t="s">
        <v>16</v>
      </c>
      <c r="O26" s="17">
        <f t="shared" si="1"/>
        <v>4.8822379360119864E-2</v>
      </c>
      <c r="P26" s="145">
        <v>4</v>
      </c>
    </row>
    <row r="27" spans="1:24">
      <c r="A27" s="65">
        <v>3</v>
      </c>
      <c r="B27" s="52" t="s">
        <v>20</v>
      </c>
      <c r="C27" s="45">
        <v>2949</v>
      </c>
      <c r="D27" s="45">
        <v>1540</v>
      </c>
      <c r="E27" s="49">
        <v>1409</v>
      </c>
      <c r="N27" s="54" t="s">
        <v>6</v>
      </c>
      <c r="O27" s="17">
        <f t="shared" si="1"/>
        <v>4.5204553344661877E-2</v>
      </c>
      <c r="P27" s="145">
        <v>5</v>
      </c>
    </row>
    <row r="28" spans="1:24">
      <c r="A28" s="138">
        <v>4</v>
      </c>
      <c r="B28" s="139" t="s">
        <v>16</v>
      </c>
      <c r="C28" s="140">
        <v>2672</v>
      </c>
      <c r="D28" s="140">
        <v>1179</v>
      </c>
      <c r="E28" s="117">
        <v>1493</v>
      </c>
      <c r="N28" s="53" t="s">
        <v>9</v>
      </c>
      <c r="O28" s="17">
        <f t="shared" si="1"/>
        <v>4.2299329423157742E-2</v>
      </c>
      <c r="P28" s="145">
        <v>6</v>
      </c>
    </row>
    <row r="29" spans="1:24">
      <c r="A29" s="66">
        <v>5</v>
      </c>
      <c r="B29" s="54" t="s">
        <v>6</v>
      </c>
      <c r="C29" s="45">
        <v>2474</v>
      </c>
      <c r="D29" s="45">
        <v>1289</v>
      </c>
      <c r="E29" s="49">
        <v>1185</v>
      </c>
      <c r="N29" s="54" t="s">
        <v>17</v>
      </c>
      <c r="O29" s="17">
        <f t="shared" si="1"/>
        <v>4.2025251694713953E-2</v>
      </c>
      <c r="P29" s="145">
        <v>7</v>
      </c>
    </row>
    <row r="30" spans="1:24">
      <c r="A30" s="138">
        <v>6</v>
      </c>
      <c r="B30" s="139" t="s">
        <v>9</v>
      </c>
      <c r="C30" s="140">
        <v>2315</v>
      </c>
      <c r="D30" s="140">
        <v>2104</v>
      </c>
      <c r="E30" s="117">
        <v>211</v>
      </c>
      <c r="F30" s="7"/>
      <c r="N30" s="53" t="s">
        <v>8</v>
      </c>
      <c r="O30" s="17">
        <f t="shared" si="1"/>
        <v>3.4223172358347494E-2</v>
      </c>
      <c r="P30" s="145">
        <v>8</v>
      </c>
    </row>
    <row r="31" spans="1:24">
      <c r="A31" s="66">
        <v>7</v>
      </c>
      <c r="B31" s="54" t="s">
        <v>17</v>
      </c>
      <c r="C31" s="45">
        <v>2300</v>
      </c>
      <c r="D31" s="45">
        <v>1379</v>
      </c>
      <c r="E31" s="49">
        <v>921</v>
      </c>
      <c r="N31" s="55" t="s">
        <v>21</v>
      </c>
      <c r="O31" s="17">
        <f t="shared" si="1"/>
        <v>3.0239909371631127E-2</v>
      </c>
      <c r="P31" s="145">
        <v>9</v>
      </c>
    </row>
    <row r="32" spans="1:24">
      <c r="A32" s="138">
        <v>8</v>
      </c>
      <c r="B32" s="139" t="s">
        <v>8</v>
      </c>
      <c r="C32" s="140">
        <v>1873</v>
      </c>
      <c r="D32" s="140">
        <v>1451</v>
      </c>
      <c r="E32" s="117">
        <v>422</v>
      </c>
      <c r="N32" s="53" t="s">
        <v>7</v>
      </c>
      <c r="O32" s="17">
        <f t="shared" si="1"/>
        <v>2.7115423267371961E-2</v>
      </c>
      <c r="P32" s="145">
        <v>19</v>
      </c>
    </row>
    <row r="33" spans="1:16" ht="13.5" thickBot="1">
      <c r="A33" s="67">
        <v>9</v>
      </c>
      <c r="B33" s="55" t="s">
        <v>21</v>
      </c>
      <c r="C33" s="46">
        <v>1655</v>
      </c>
      <c r="D33" s="46">
        <v>1124</v>
      </c>
      <c r="E33" s="50">
        <v>531</v>
      </c>
      <c r="N33" s="56" t="s">
        <v>22</v>
      </c>
      <c r="O33" s="17">
        <f t="shared" si="1"/>
        <v>0.54806409764475872</v>
      </c>
      <c r="P33" s="145">
        <v>11</v>
      </c>
    </row>
    <row r="34" spans="1:16">
      <c r="A34" s="138">
        <v>10</v>
      </c>
      <c r="B34" s="139" t="s">
        <v>7</v>
      </c>
      <c r="C34" s="140">
        <v>1484</v>
      </c>
      <c r="D34" s="141">
        <v>822</v>
      </c>
      <c r="E34" s="118">
        <v>662</v>
      </c>
      <c r="N34" s="18" t="s">
        <v>10</v>
      </c>
      <c r="O34" s="15">
        <v>54729</v>
      </c>
    </row>
    <row r="35" spans="1:16" ht="13.5" thickBot="1">
      <c r="A35" s="143">
        <v>11</v>
      </c>
      <c r="B35" s="56" t="s">
        <v>22</v>
      </c>
      <c r="C35" s="47">
        <v>29995</v>
      </c>
      <c r="D35" s="47">
        <v>16786</v>
      </c>
      <c r="E35" s="51">
        <v>13209</v>
      </c>
    </row>
    <row r="36" spans="1:16" ht="13.5" thickBot="1">
      <c r="B36" s="163" t="s">
        <v>77</v>
      </c>
      <c r="C36" s="142">
        <v>54729</v>
      </c>
      <c r="D36" s="142">
        <v>31292</v>
      </c>
      <c r="E36" s="119">
        <v>23437</v>
      </c>
    </row>
    <row r="37" spans="1:16" ht="14.25" thickTop="1" thickBot="1">
      <c r="B37" s="48"/>
      <c r="C37" s="48"/>
      <c r="D37" s="48"/>
      <c r="E37" s="48"/>
    </row>
    <row r="38" spans="1:16" ht="13.5" thickTop="1">
      <c r="A38" s="401" t="s">
        <v>0</v>
      </c>
      <c r="B38" s="402"/>
      <c r="C38" s="186" t="s">
        <v>13</v>
      </c>
      <c r="D38" s="186" t="s">
        <v>1</v>
      </c>
      <c r="E38" s="187"/>
      <c r="N38" s="52" t="s">
        <v>15</v>
      </c>
      <c r="O38" s="17">
        <f>+C40/$C$51</f>
        <v>5.3796744390673119E-2</v>
      </c>
      <c r="P38" s="145"/>
    </row>
    <row r="39" spans="1:16" ht="13.5" thickBot="1">
      <c r="A39" s="403"/>
      <c r="B39" s="404"/>
      <c r="C39" s="136" t="s">
        <v>2</v>
      </c>
      <c r="D39" s="136" t="s">
        <v>3</v>
      </c>
      <c r="E39" s="137" t="s">
        <v>4</v>
      </c>
      <c r="N39" s="53" t="s">
        <v>6</v>
      </c>
      <c r="O39" s="17">
        <f t="shared" ref="O39:O48" si="2">+C41/$C$51</f>
        <v>4.9942806863176419E-2</v>
      </c>
      <c r="P39" s="145"/>
    </row>
    <row r="40" spans="1:16">
      <c r="A40" s="65">
        <v>1</v>
      </c>
      <c r="B40" s="52" t="s">
        <v>15</v>
      </c>
      <c r="C40" s="45">
        <v>3057</v>
      </c>
      <c r="D40" s="45">
        <v>1499</v>
      </c>
      <c r="E40" s="49">
        <v>1558</v>
      </c>
      <c r="N40" s="52" t="s">
        <v>16</v>
      </c>
      <c r="O40" s="17">
        <f t="shared" si="2"/>
        <v>4.9186097668279805E-2</v>
      </c>
      <c r="P40" s="145"/>
    </row>
    <row r="41" spans="1:16">
      <c r="A41" s="138">
        <v>2</v>
      </c>
      <c r="B41" s="139" t="s">
        <v>6</v>
      </c>
      <c r="C41" s="140">
        <v>2838</v>
      </c>
      <c r="D41" s="140">
        <v>1444</v>
      </c>
      <c r="E41" s="117">
        <v>1394</v>
      </c>
      <c r="N41" s="53" t="s">
        <v>28</v>
      </c>
      <c r="O41" s="17">
        <f t="shared" si="2"/>
        <v>4.8534975802903654E-2</v>
      </c>
      <c r="P41" s="145"/>
    </row>
    <row r="42" spans="1:16">
      <c r="A42" s="65">
        <v>3</v>
      </c>
      <c r="B42" s="52" t="s">
        <v>16</v>
      </c>
      <c r="C42" s="45">
        <v>2795</v>
      </c>
      <c r="D42" s="45">
        <v>1211</v>
      </c>
      <c r="E42" s="49">
        <v>1584</v>
      </c>
      <c r="N42" s="54" t="s">
        <v>17</v>
      </c>
      <c r="O42" s="17">
        <f t="shared" si="2"/>
        <v>4.4170699516058072E-2</v>
      </c>
      <c r="P42" s="145"/>
    </row>
    <row r="43" spans="1:16">
      <c r="A43" s="138">
        <v>4</v>
      </c>
      <c r="B43" s="139" t="s">
        <v>28</v>
      </c>
      <c r="C43" s="140">
        <v>2758</v>
      </c>
      <c r="D43" s="140">
        <v>1504</v>
      </c>
      <c r="E43" s="117">
        <v>1254</v>
      </c>
      <c r="N43" s="53" t="s">
        <v>23</v>
      </c>
      <c r="O43" s="17">
        <f t="shared" si="2"/>
        <v>4.2393312802463702E-2</v>
      </c>
      <c r="P43" s="145"/>
    </row>
    <row r="44" spans="1:16">
      <c r="A44" s="66">
        <v>5</v>
      </c>
      <c r="B44" s="54" t="s">
        <v>17</v>
      </c>
      <c r="C44" s="45">
        <v>2510</v>
      </c>
      <c r="D44" s="45">
        <v>1548</v>
      </c>
      <c r="E44" s="49">
        <v>962</v>
      </c>
      <c r="N44" s="54" t="s">
        <v>24</v>
      </c>
      <c r="O44" s="17">
        <f t="shared" si="2"/>
        <v>4.1865376154861418E-2</v>
      </c>
      <c r="P44" s="145"/>
    </row>
    <row r="45" spans="1:16">
      <c r="A45" s="138">
        <v>6</v>
      </c>
      <c r="B45" s="139" t="s">
        <v>23</v>
      </c>
      <c r="C45" s="140">
        <v>2409</v>
      </c>
      <c r="D45" s="140">
        <v>2220</v>
      </c>
      <c r="E45" s="117">
        <v>189</v>
      </c>
      <c r="N45" s="53" t="s">
        <v>25</v>
      </c>
      <c r="O45" s="17">
        <f t="shared" si="2"/>
        <v>4.1706995160580733E-2</v>
      </c>
      <c r="P45" s="145"/>
    </row>
    <row r="46" spans="1:16">
      <c r="A46" s="66">
        <v>7</v>
      </c>
      <c r="B46" s="54" t="s">
        <v>24</v>
      </c>
      <c r="C46" s="45">
        <v>2379</v>
      </c>
      <c r="D46" s="45">
        <v>1865</v>
      </c>
      <c r="E46" s="49">
        <v>514</v>
      </c>
      <c r="G46" s="1"/>
      <c r="N46" s="55" t="s">
        <v>27</v>
      </c>
      <c r="O46" s="17">
        <f t="shared" si="2"/>
        <v>3.1641003079630442E-2</v>
      </c>
      <c r="P46" s="145"/>
    </row>
    <row r="47" spans="1:16">
      <c r="A47" s="138">
        <v>8</v>
      </c>
      <c r="B47" s="139" t="s">
        <v>25</v>
      </c>
      <c r="C47" s="140">
        <v>2370</v>
      </c>
      <c r="D47" s="140">
        <v>1156</v>
      </c>
      <c r="E47" s="117">
        <v>1214</v>
      </c>
      <c r="N47" s="53" t="s">
        <v>26</v>
      </c>
      <c r="O47" s="17">
        <f t="shared" si="2"/>
        <v>3.1324241091069072E-2</v>
      </c>
      <c r="P47" s="145"/>
    </row>
    <row r="48" spans="1:16" ht="13.5" thickBot="1">
      <c r="A48" s="67">
        <v>9</v>
      </c>
      <c r="B48" s="55" t="s">
        <v>27</v>
      </c>
      <c r="C48" s="46">
        <v>1798</v>
      </c>
      <c r="D48" s="46">
        <v>1073</v>
      </c>
      <c r="E48" s="50">
        <v>725</v>
      </c>
      <c r="N48" s="56" t="s">
        <v>22</v>
      </c>
      <c r="O48" s="17">
        <f t="shared" si="2"/>
        <v>0.56543774747030351</v>
      </c>
      <c r="P48" s="145"/>
    </row>
    <row r="49" spans="1:16">
      <c r="A49" s="138">
        <v>10</v>
      </c>
      <c r="B49" s="139" t="s">
        <v>26</v>
      </c>
      <c r="C49" s="140">
        <v>1780</v>
      </c>
      <c r="D49" s="141">
        <v>1194</v>
      </c>
      <c r="E49" s="118">
        <v>586</v>
      </c>
      <c r="N49" s="18" t="s">
        <v>10</v>
      </c>
      <c r="O49" s="15">
        <v>56825</v>
      </c>
    </row>
    <row r="50" spans="1:16" ht="13.5" thickBot="1">
      <c r="A50" s="144">
        <v>11</v>
      </c>
      <c r="B50" s="98" t="s">
        <v>22</v>
      </c>
      <c r="C50" s="99">
        <v>32131</v>
      </c>
      <c r="D50" s="99">
        <v>17907</v>
      </c>
      <c r="E50" s="100">
        <v>14224</v>
      </c>
    </row>
    <row r="51" spans="1:16" ht="13.5" thickBot="1">
      <c r="A51" s="405" t="s">
        <v>77</v>
      </c>
      <c r="B51" s="406"/>
      <c r="C51" s="142">
        <v>56825</v>
      </c>
      <c r="D51" s="142">
        <v>32621</v>
      </c>
      <c r="E51" s="119">
        <v>24204</v>
      </c>
    </row>
    <row r="52" spans="1:16" ht="13.5" thickTop="1">
      <c r="N52" s="5"/>
      <c r="O52" s="5"/>
      <c r="P52" s="5"/>
    </row>
    <row r="53" spans="1:16">
      <c r="C53" s="1"/>
    </row>
    <row r="54" spans="1:16">
      <c r="B54" s="16"/>
      <c r="C54" s="2"/>
    </row>
    <row r="55" spans="1:16">
      <c r="B55" s="3" t="s">
        <v>76</v>
      </c>
      <c r="C55" s="4"/>
    </row>
    <row r="56" spans="1:16">
      <c r="B56" s="3"/>
      <c r="C56" s="4"/>
    </row>
    <row r="57" spans="1:16">
      <c r="B57" s="3"/>
      <c r="C57" s="4"/>
    </row>
    <row r="59" spans="1:16">
      <c r="B59" s="3"/>
      <c r="C59" s="4"/>
    </row>
    <row r="84" spans="3:15" ht="13.5" thickBot="1"/>
    <row r="85" spans="3:15" ht="13.5" thickTop="1">
      <c r="C85" s="411" t="s">
        <v>78</v>
      </c>
      <c r="D85" s="399">
        <v>2006</v>
      </c>
      <c r="E85" s="400"/>
      <c r="F85" s="407"/>
      <c r="G85" s="399">
        <v>2007</v>
      </c>
      <c r="H85" s="400"/>
      <c r="I85" s="407"/>
      <c r="J85" s="399">
        <v>2008</v>
      </c>
      <c r="K85" s="400"/>
      <c r="L85" s="400"/>
    </row>
    <row r="86" spans="3:15" ht="28.5" customHeight="1" thickBot="1">
      <c r="C86" s="412"/>
      <c r="D86" s="237" t="s">
        <v>80</v>
      </c>
      <c r="E86" s="229" t="s">
        <v>51</v>
      </c>
      <c r="F86" s="230" t="s">
        <v>52</v>
      </c>
      <c r="G86" s="237" t="s">
        <v>80</v>
      </c>
      <c r="H86" s="229" t="s">
        <v>51</v>
      </c>
      <c r="I86" s="230" t="s">
        <v>52</v>
      </c>
      <c r="J86" s="238" t="s">
        <v>80</v>
      </c>
      <c r="K86" s="229" t="s">
        <v>51</v>
      </c>
      <c r="L86" s="230" t="s">
        <v>52</v>
      </c>
      <c r="M86" s="198" t="s">
        <v>82</v>
      </c>
      <c r="N86" s="199" t="s">
        <v>83</v>
      </c>
      <c r="O86" s="199" t="s">
        <v>84</v>
      </c>
    </row>
    <row r="87" spans="3:15" ht="14.25" thickTop="1" thickBot="1">
      <c r="E87" s="190"/>
    </row>
    <row r="88" spans="3:15" ht="30" thickTop="1" thickBot="1">
      <c r="C88" s="191" t="s">
        <v>53</v>
      </c>
      <c r="D88" s="239">
        <v>57940</v>
      </c>
      <c r="E88" s="240">
        <v>43038</v>
      </c>
      <c r="F88" s="241">
        <v>14902</v>
      </c>
      <c r="G88" s="239">
        <f>SUM(H88:I88)</f>
        <v>58016</v>
      </c>
      <c r="H88" s="240">
        <v>44644</v>
      </c>
      <c r="I88" s="241">
        <v>13372</v>
      </c>
      <c r="J88" s="239">
        <f>SUM(K88:L88)</f>
        <v>60023</v>
      </c>
      <c r="K88" s="240">
        <v>44700</v>
      </c>
      <c r="L88" s="241">
        <v>15323</v>
      </c>
      <c r="M88" s="197">
        <f t="shared" ref="M88:O90" si="3">+J88/13805095*1000</f>
        <v>4.3478875009552631</v>
      </c>
      <c r="N88" s="197">
        <f t="shared" si="3"/>
        <v>3.2379349798027466</v>
      </c>
      <c r="O88" s="197">
        <f t="shared" si="3"/>
        <v>1.1099525211525165</v>
      </c>
    </row>
    <row r="89" spans="3:15" ht="30" thickTop="1" thickBot="1">
      <c r="C89" s="188" t="s">
        <v>54</v>
      </c>
      <c r="D89" s="242">
        <f>SUM(E89:F89)</f>
        <v>3715</v>
      </c>
      <c r="E89" s="232">
        <v>2923</v>
      </c>
      <c r="F89" s="231">
        <v>792</v>
      </c>
      <c r="G89" s="242">
        <f>SUM(H89:I89)</f>
        <v>3529</v>
      </c>
      <c r="H89" s="232">
        <v>2883</v>
      </c>
      <c r="I89" s="231">
        <v>646</v>
      </c>
      <c r="J89" s="242">
        <f>SUM(K89:L89)</f>
        <v>3380</v>
      </c>
      <c r="K89" s="232">
        <v>2669</v>
      </c>
      <c r="L89" s="231">
        <v>711</v>
      </c>
      <c r="M89" s="197">
        <f t="shared" si="3"/>
        <v>0.2448371416495142</v>
      </c>
      <c r="N89" s="197">
        <f t="shared" si="3"/>
        <v>0.19333441747412822</v>
      </c>
      <c r="O89" s="197">
        <f t="shared" si="3"/>
        <v>5.1502724175385976E-2</v>
      </c>
    </row>
    <row r="90" spans="3:15" ht="50.25" customHeight="1" thickTop="1" thickBot="1">
      <c r="C90" s="189" t="s">
        <v>74</v>
      </c>
      <c r="D90" s="243">
        <f>SUM(E90:F90)</f>
        <v>54225</v>
      </c>
      <c r="E90" s="244">
        <v>40115</v>
      </c>
      <c r="F90" s="245">
        <v>14110</v>
      </c>
      <c r="G90" s="243">
        <f>SUM(H90:I90)</f>
        <v>54487</v>
      </c>
      <c r="H90" s="244">
        <v>41761</v>
      </c>
      <c r="I90" s="245">
        <v>12726</v>
      </c>
      <c r="J90" s="243">
        <f>SUM(K90:L90)</f>
        <v>56643</v>
      </c>
      <c r="K90" s="244">
        <v>42031</v>
      </c>
      <c r="L90" s="245">
        <v>14612</v>
      </c>
      <c r="M90" s="197">
        <f t="shared" si="3"/>
        <v>4.1030503593057492</v>
      </c>
      <c r="N90" s="197">
        <f t="shared" si="3"/>
        <v>3.0446005623286188</v>
      </c>
      <c r="O90" s="197">
        <f t="shared" si="3"/>
        <v>1.0584497969771305</v>
      </c>
    </row>
    <row r="91" spans="3:15" ht="15.75" thickTop="1" thickBot="1">
      <c r="J91" s="247">
        <f>SUM(K91:L91)</f>
        <v>60</v>
      </c>
      <c r="K91" s="246">
        <v>49</v>
      </c>
      <c r="L91" s="248">
        <v>11</v>
      </c>
    </row>
    <row r="92" spans="3:15" ht="13.5" thickTop="1"/>
    <row r="93" spans="3:15" ht="13.5" thickBot="1"/>
    <row r="94" spans="3:15" ht="13.5" thickTop="1">
      <c r="D94" s="395" t="s">
        <v>79</v>
      </c>
      <c r="E94" s="395"/>
      <c r="F94" s="395"/>
      <c r="G94" s="396"/>
    </row>
    <row r="95" spans="3:15" ht="13.5" thickBot="1">
      <c r="D95" s="192"/>
      <c r="E95" s="192" t="s">
        <v>80</v>
      </c>
      <c r="F95" s="192" t="s">
        <v>81</v>
      </c>
      <c r="G95" s="193" t="s">
        <v>52</v>
      </c>
      <c r="K95">
        <f>56825/13215089*10000</f>
        <v>43.000088762171785</v>
      </c>
      <c r="L95">
        <f>43406/13215089*10000</f>
        <v>32.845787115016783</v>
      </c>
      <c r="M95">
        <f>13419/13215089*10000</f>
        <v>10.154301647155007</v>
      </c>
      <c r="N95">
        <f>781/3717</f>
        <v>0.21011568469195588</v>
      </c>
    </row>
    <row r="96" spans="3:15" ht="15" thickTop="1">
      <c r="D96" s="194"/>
      <c r="E96" s="195">
        <v>13215089</v>
      </c>
      <c r="F96" s="195">
        <v>8378469</v>
      </c>
      <c r="G96" s="196">
        <v>4753342</v>
      </c>
      <c r="K96">
        <f>3717/13215089*10000</f>
        <v>2.8126938834842505</v>
      </c>
      <c r="L96">
        <f>2936/13215089*10000</f>
        <v>2.221702782327081</v>
      </c>
      <c r="M96">
        <f>781/13215089*10000</f>
        <v>0.59099110115716968</v>
      </c>
      <c r="N96">
        <f>781/13215089</f>
        <v>5.9099110115716964E-5</v>
      </c>
    </row>
    <row r="97" spans="3:13">
      <c r="K97">
        <f>49479/13215089*10000</f>
        <v>37.441291541812546</v>
      </c>
      <c r="L97">
        <f>40434/13215089*10000</f>
        <v>30.596842745440458</v>
      </c>
      <c r="M97">
        <f>12625/13215089*10000</f>
        <v>9.5534733061578319</v>
      </c>
    </row>
    <row r="98" spans="3:13" ht="29.25" customHeight="1" thickBot="1">
      <c r="H98" s="199" t="s">
        <v>85</v>
      </c>
      <c r="I98" s="199" t="s">
        <v>86</v>
      </c>
    </row>
    <row r="99" spans="3:13" ht="43.5" thickTop="1">
      <c r="G99" s="191" t="s">
        <v>89</v>
      </c>
      <c r="H99" s="200">
        <f>+K89/J88*100</f>
        <v>4.4466287922962868</v>
      </c>
      <c r="I99" s="200">
        <f>+L89/$J$88*100</f>
        <v>1.1845459240624427</v>
      </c>
      <c r="K99">
        <f>56825+3717+53059+49</f>
        <v>113650</v>
      </c>
      <c r="M99">
        <f>781/113650</f>
        <v>6.8719753629564451E-3</v>
      </c>
    </row>
    <row r="100" spans="3:13" ht="28.5">
      <c r="G100" s="188" t="s">
        <v>74</v>
      </c>
      <c r="H100" s="200">
        <f>+K90/$J$88*100</f>
        <v>70.024823817536614</v>
      </c>
      <c r="I100" s="200">
        <f>+L90/$J$88*100</f>
        <v>24.344001466104658</v>
      </c>
      <c r="K100">
        <f>781/13215089*1000</f>
        <v>5.9099110115716967E-2</v>
      </c>
    </row>
    <row r="101" spans="3:13" ht="15" thickBot="1">
      <c r="G101" s="189" t="s">
        <v>90</v>
      </c>
      <c r="H101" s="200">
        <f>+K91/$J$88*100</f>
        <v>8.1635373106975662E-2</v>
      </c>
      <c r="I101" s="200">
        <f>+L91/$J$88*100</f>
        <v>1.8326308248504741E-2</v>
      </c>
      <c r="K101">
        <f>781*13215089/113650</f>
        <v>90813.766027276724</v>
      </c>
    </row>
    <row r="102" spans="3:13" ht="13.5" thickTop="1"/>
    <row r="106" spans="3:13" ht="13.5" thickBot="1"/>
    <row r="107" spans="3:13" ht="14.25" thickTop="1" thickBot="1">
      <c r="C107" s="393" t="s">
        <v>0</v>
      </c>
      <c r="D107" s="397" t="s">
        <v>11</v>
      </c>
      <c r="E107" s="391" t="s">
        <v>1</v>
      </c>
      <c r="F107" s="391"/>
      <c r="G107" s="397" t="s">
        <v>12</v>
      </c>
      <c r="H107" s="391" t="s">
        <v>1</v>
      </c>
      <c r="I107" s="398"/>
      <c r="J107" s="164"/>
      <c r="K107" s="391" t="s">
        <v>13</v>
      </c>
      <c r="L107" s="391" t="s">
        <v>1</v>
      </c>
      <c r="M107" s="392"/>
    </row>
    <row r="108" spans="3:13" ht="13.5" thickBot="1">
      <c r="C108" s="394"/>
      <c r="D108" s="160" t="s">
        <v>2</v>
      </c>
      <c r="E108" s="161" t="s">
        <v>3</v>
      </c>
      <c r="F108" s="161" t="s">
        <v>4</v>
      </c>
      <c r="G108" s="158" t="s">
        <v>2</v>
      </c>
      <c r="H108" s="136" t="s">
        <v>3</v>
      </c>
      <c r="I108" s="159" t="s">
        <v>4</v>
      </c>
      <c r="J108" s="201"/>
      <c r="K108" s="136" t="s">
        <v>2</v>
      </c>
      <c r="L108" s="136" t="s">
        <v>3</v>
      </c>
      <c r="M108" s="137" t="s">
        <v>4</v>
      </c>
    </row>
    <row r="109" spans="3:13" ht="20.25" customHeight="1">
      <c r="C109" s="165" t="s">
        <v>14</v>
      </c>
      <c r="D109" s="170">
        <v>4830</v>
      </c>
      <c r="E109" s="150">
        <v>2420</v>
      </c>
      <c r="F109" s="150">
        <v>2410</v>
      </c>
      <c r="G109" s="170">
        <v>4014</v>
      </c>
      <c r="H109" s="150">
        <v>2010</v>
      </c>
      <c r="I109" s="171">
        <v>2004</v>
      </c>
      <c r="J109" s="202" t="s">
        <v>14</v>
      </c>
      <c r="K109" s="150">
        <v>3057</v>
      </c>
      <c r="L109" s="150">
        <v>1499</v>
      </c>
      <c r="M109" s="120">
        <v>1558</v>
      </c>
    </row>
    <row r="110" spans="3:13">
      <c r="C110" s="166" t="s">
        <v>15</v>
      </c>
      <c r="D110" s="172">
        <v>2909</v>
      </c>
      <c r="E110" s="151">
        <v>1505</v>
      </c>
      <c r="F110" s="151">
        <v>1404</v>
      </c>
      <c r="G110" s="172">
        <v>2949</v>
      </c>
      <c r="H110" s="151">
        <v>1540</v>
      </c>
      <c r="I110" s="173">
        <v>1409</v>
      </c>
      <c r="J110" s="203" t="s">
        <v>5</v>
      </c>
      <c r="K110" s="151">
        <v>2838</v>
      </c>
      <c r="L110" s="151">
        <v>1444</v>
      </c>
      <c r="M110" s="121">
        <v>1394</v>
      </c>
    </row>
    <row r="111" spans="3:13">
      <c r="C111" s="165" t="s">
        <v>16</v>
      </c>
      <c r="D111" s="170">
        <v>2434</v>
      </c>
      <c r="E111" s="150">
        <v>1078</v>
      </c>
      <c r="F111" s="150">
        <v>1356</v>
      </c>
      <c r="G111" s="170">
        <v>2672</v>
      </c>
      <c r="H111" s="150">
        <v>1179</v>
      </c>
      <c r="I111" s="171">
        <v>1493</v>
      </c>
      <c r="J111" s="202" t="s">
        <v>20</v>
      </c>
      <c r="K111" s="150">
        <v>2795</v>
      </c>
      <c r="L111" s="150">
        <v>1211</v>
      </c>
      <c r="M111" s="120">
        <v>1584</v>
      </c>
    </row>
    <row r="112" spans="3:13">
      <c r="C112" s="166" t="s">
        <v>5</v>
      </c>
      <c r="D112" s="172">
        <v>2428</v>
      </c>
      <c r="E112" s="151">
        <v>1296</v>
      </c>
      <c r="F112" s="151">
        <v>1132</v>
      </c>
      <c r="G112" s="172">
        <v>2998</v>
      </c>
      <c r="H112" s="151">
        <v>1608</v>
      </c>
      <c r="I112" s="173">
        <v>1390</v>
      </c>
      <c r="J112" s="203" t="s">
        <v>16</v>
      </c>
      <c r="K112" s="151">
        <v>2758</v>
      </c>
      <c r="L112" s="151">
        <v>1504</v>
      </c>
      <c r="M112" s="121">
        <v>1254</v>
      </c>
    </row>
    <row r="113" spans="3:13">
      <c r="C113" s="167" t="s">
        <v>17</v>
      </c>
      <c r="D113" s="170">
        <v>2296</v>
      </c>
      <c r="E113" s="150">
        <v>1397</v>
      </c>
      <c r="F113" s="150">
        <v>899</v>
      </c>
      <c r="G113" s="170">
        <v>2300</v>
      </c>
      <c r="H113" s="150">
        <v>1379</v>
      </c>
      <c r="I113" s="171">
        <v>921</v>
      </c>
      <c r="J113" s="204" t="s">
        <v>6</v>
      </c>
      <c r="K113" s="150">
        <v>2510</v>
      </c>
      <c r="L113" s="150">
        <v>1548</v>
      </c>
      <c r="M113" s="120">
        <v>962</v>
      </c>
    </row>
    <row r="114" spans="3:13">
      <c r="C114" s="166" t="s">
        <v>19</v>
      </c>
      <c r="D114" s="172">
        <v>2195</v>
      </c>
      <c r="E114" s="151">
        <v>1084</v>
      </c>
      <c r="F114" s="151">
        <v>1111</v>
      </c>
      <c r="G114" s="172">
        <v>2474</v>
      </c>
      <c r="H114" s="151">
        <v>1289</v>
      </c>
      <c r="I114" s="173">
        <v>1185</v>
      </c>
      <c r="J114" s="203" t="s">
        <v>9</v>
      </c>
      <c r="K114" s="151">
        <v>2409</v>
      </c>
      <c r="L114" s="151">
        <v>2220</v>
      </c>
      <c r="M114" s="121">
        <v>189</v>
      </c>
    </row>
    <row r="115" spans="3:13">
      <c r="C115" s="167" t="s">
        <v>8</v>
      </c>
      <c r="D115" s="170">
        <v>2014</v>
      </c>
      <c r="E115" s="150">
        <v>1571</v>
      </c>
      <c r="F115" s="150">
        <v>443</v>
      </c>
      <c r="G115" s="170">
        <v>1873</v>
      </c>
      <c r="H115" s="150">
        <v>1451</v>
      </c>
      <c r="I115" s="171">
        <v>422</v>
      </c>
      <c r="J115" s="205" t="s">
        <v>17</v>
      </c>
      <c r="K115" s="150">
        <v>2379</v>
      </c>
      <c r="L115" s="150">
        <v>1865</v>
      </c>
      <c r="M115" s="120">
        <v>514</v>
      </c>
    </row>
    <row r="116" spans="3:13">
      <c r="C116" s="166" t="s">
        <v>9</v>
      </c>
      <c r="D116" s="172">
        <v>1771</v>
      </c>
      <c r="E116" s="151">
        <v>1603</v>
      </c>
      <c r="F116" s="151">
        <v>168</v>
      </c>
      <c r="G116" s="172">
        <v>2315</v>
      </c>
      <c r="H116" s="151">
        <v>2104</v>
      </c>
      <c r="I116" s="173">
        <v>211</v>
      </c>
      <c r="J116" s="203" t="s">
        <v>8</v>
      </c>
      <c r="K116" s="151">
        <v>2370</v>
      </c>
      <c r="L116" s="151">
        <v>1156</v>
      </c>
      <c r="M116" s="121">
        <v>1214</v>
      </c>
    </row>
    <row r="117" spans="3:13">
      <c r="C117" s="168" t="s">
        <v>7</v>
      </c>
      <c r="D117" s="174">
        <v>1465</v>
      </c>
      <c r="E117" s="152">
        <v>805</v>
      </c>
      <c r="F117" s="152">
        <v>660</v>
      </c>
      <c r="G117" s="170">
        <v>1484</v>
      </c>
      <c r="H117" s="150">
        <v>822</v>
      </c>
      <c r="I117" s="171">
        <v>662</v>
      </c>
      <c r="J117" s="205" t="s">
        <v>21</v>
      </c>
      <c r="K117" s="152">
        <v>1798</v>
      </c>
      <c r="L117" s="152">
        <v>1073</v>
      </c>
      <c r="M117" s="122">
        <v>725</v>
      </c>
    </row>
    <row r="118" spans="3:13">
      <c r="C118" s="166" t="s">
        <v>18</v>
      </c>
      <c r="D118" s="172">
        <v>1410</v>
      </c>
      <c r="E118" s="151">
        <v>977</v>
      </c>
      <c r="F118" s="151">
        <v>433</v>
      </c>
      <c r="G118" s="175">
        <v>1655</v>
      </c>
      <c r="H118" s="153">
        <v>1124</v>
      </c>
      <c r="I118" s="176">
        <v>531</v>
      </c>
      <c r="J118" s="203" t="s">
        <v>7</v>
      </c>
      <c r="K118" s="151">
        <v>1780</v>
      </c>
      <c r="L118" s="151">
        <v>1194</v>
      </c>
      <c r="M118" s="121">
        <v>586</v>
      </c>
    </row>
    <row r="119" spans="3:13" ht="13.5" thickBot="1">
      <c r="C119" s="169" t="s">
        <v>22</v>
      </c>
      <c r="D119" s="182">
        <v>29769</v>
      </c>
      <c r="E119" s="183">
        <v>16630</v>
      </c>
      <c r="F119" s="183">
        <v>13139</v>
      </c>
      <c r="G119" s="182">
        <v>29995</v>
      </c>
      <c r="H119" s="183">
        <v>16786</v>
      </c>
      <c r="I119" s="181">
        <v>13209</v>
      </c>
      <c r="J119" s="206" t="s">
        <v>22</v>
      </c>
      <c r="K119" s="184">
        <v>32131</v>
      </c>
      <c r="L119" s="184">
        <v>17907</v>
      </c>
      <c r="M119" s="185">
        <v>14224</v>
      </c>
    </row>
    <row r="120" spans="3:13" ht="24.75" thickBot="1">
      <c r="C120" s="163" t="s">
        <v>77</v>
      </c>
      <c r="D120" s="177">
        <v>53521</v>
      </c>
      <c r="E120" s="178">
        <v>30366</v>
      </c>
      <c r="F120" s="178">
        <v>23155</v>
      </c>
      <c r="G120" s="177">
        <v>54729</v>
      </c>
      <c r="H120" s="178">
        <v>31292</v>
      </c>
      <c r="I120" s="179">
        <v>23437</v>
      </c>
      <c r="J120" s="178">
        <f>SUM(J109:J119)</f>
        <v>0</v>
      </c>
      <c r="K120" s="178">
        <v>56825</v>
      </c>
      <c r="L120" s="178">
        <v>32621</v>
      </c>
      <c r="M120" s="180">
        <v>24204</v>
      </c>
    </row>
    <row r="121" spans="3:13" ht="13.5" thickTop="1"/>
    <row r="122" spans="3:13" ht="13.5" thickBot="1"/>
    <row r="123" spans="3:13" ht="13.5" thickTop="1">
      <c r="C123" s="393" t="s">
        <v>0</v>
      </c>
    </row>
    <row r="124" spans="3:13">
      <c r="C124" s="394"/>
    </row>
    <row r="125" spans="3:13">
      <c r="C125" s="165" t="s">
        <v>14</v>
      </c>
    </row>
    <row r="126" spans="3:13">
      <c r="C126" s="166" t="s">
        <v>15</v>
      </c>
    </row>
    <row r="127" spans="3:13">
      <c r="C127" s="165" t="s">
        <v>16</v>
      </c>
    </row>
    <row r="128" spans="3:13">
      <c r="C128" s="166" t="s">
        <v>5</v>
      </c>
    </row>
    <row r="129" spans="2:4">
      <c r="C129" s="167" t="s">
        <v>17</v>
      </c>
    </row>
    <row r="130" spans="2:4">
      <c r="C130" s="166" t="s">
        <v>19</v>
      </c>
    </row>
    <row r="131" spans="2:4">
      <c r="C131" s="167" t="s">
        <v>8</v>
      </c>
    </row>
    <row r="132" spans="2:4">
      <c r="C132" s="166" t="s">
        <v>9</v>
      </c>
    </row>
    <row r="133" spans="2:4">
      <c r="C133" s="168" t="s">
        <v>7</v>
      </c>
    </row>
    <row r="134" spans="2:4">
      <c r="C134" s="166" t="s">
        <v>18</v>
      </c>
    </row>
    <row r="135" spans="2:4" ht="13.5" thickBot="1">
      <c r="C135" s="169" t="s">
        <v>22</v>
      </c>
    </row>
    <row r="136" spans="2:4" ht="24.75" thickBot="1">
      <c r="C136" s="163" t="s">
        <v>77</v>
      </c>
    </row>
    <row r="137" spans="2:4" ht="13.5" thickTop="1"/>
    <row r="140" spans="2:4" ht="13.5" thickBot="1"/>
    <row r="141" spans="2:4" ht="13.5" thickTop="1">
      <c r="B141" s="251" t="s">
        <v>22</v>
      </c>
      <c r="C141" s="222">
        <v>18479</v>
      </c>
      <c r="D141" s="223">
        <v>14718</v>
      </c>
    </row>
    <row r="142" spans="2:4">
      <c r="B142" s="233" t="s">
        <v>25</v>
      </c>
      <c r="C142" s="234">
        <v>1134</v>
      </c>
      <c r="D142" s="235">
        <v>1183</v>
      </c>
    </row>
    <row r="143" spans="2:4">
      <c r="B143" s="233" t="s">
        <v>28</v>
      </c>
      <c r="C143" s="234">
        <v>1666</v>
      </c>
      <c r="D143" s="235">
        <v>1521</v>
      </c>
    </row>
    <row r="144" spans="2:4">
      <c r="B144" s="207" t="s">
        <v>17</v>
      </c>
      <c r="C144" s="224">
        <v>1704</v>
      </c>
      <c r="D144" s="225">
        <v>1056</v>
      </c>
    </row>
    <row r="145" spans="2:4">
      <c r="B145" s="233" t="s">
        <v>6</v>
      </c>
      <c r="C145" s="234">
        <v>1685</v>
      </c>
      <c r="D145" s="235">
        <v>1580</v>
      </c>
    </row>
    <row r="146" spans="2:4">
      <c r="B146" s="226" t="s">
        <v>15</v>
      </c>
      <c r="C146" s="224">
        <v>1723</v>
      </c>
      <c r="D146" s="225">
        <v>1685</v>
      </c>
    </row>
    <row r="147" spans="2:4">
      <c r="B147" s="207" t="s">
        <v>16</v>
      </c>
      <c r="C147" s="224">
        <v>1579</v>
      </c>
      <c r="D147" s="225">
        <v>1931</v>
      </c>
    </row>
    <row r="148" spans="2:4" ht="24">
      <c r="B148" s="236" t="s">
        <v>26</v>
      </c>
      <c r="C148" s="234">
        <v>1127</v>
      </c>
      <c r="D148" s="235">
        <v>665</v>
      </c>
    </row>
    <row r="149" spans="2:4" ht="24">
      <c r="B149" s="213" t="s">
        <v>87</v>
      </c>
      <c r="C149" s="224">
        <v>945</v>
      </c>
      <c r="D149" s="225">
        <v>672</v>
      </c>
    </row>
    <row r="150" spans="2:4">
      <c r="B150" s="233" t="s">
        <v>23</v>
      </c>
      <c r="C150" s="234">
        <v>2279</v>
      </c>
      <c r="D150" s="235"/>
    </row>
    <row r="151" spans="2:4" ht="13.5" thickBot="1">
      <c r="B151" s="207" t="s">
        <v>24</v>
      </c>
      <c r="C151" s="224">
        <v>2188</v>
      </c>
      <c r="D151" s="225">
        <v>503</v>
      </c>
    </row>
    <row r="152" spans="2:4" ht="13.5" thickBot="1">
      <c r="B152" s="227"/>
      <c r="C152" s="249">
        <v>34509</v>
      </c>
      <c r="D152" s="250">
        <v>25514</v>
      </c>
    </row>
    <row r="153" spans="2:4" ht="14.25" thickTop="1" thickBot="1">
      <c r="B153" s="227"/>
      <c r="D153" s="228"/>
    </row>
    <row r="154" spans="2:4" ht="13.5" thickBot="1">
      <c r="B154" s="210" t="s">
        <v>77</v>
      </c>
      <c r="C154" s="211">
        <v>13558</v>
      </c>
      <c r="D154" s="212">
        <v>8766</v>
      </c>
    </row>
    <row r="155" spans="2:4" ht="13.5" thickTop="1"/>
    <row r="156" spans="2:4" ht="13.5" thickBot="1"/>
    <row r="157" spans="2:4" ht="13.5" thickTop="1">
      <c r="B157" s="209" t="s">
        <v>15</v>
      </c>
      <c r="C157" s="215" t="e">
        <f>#REF!/#REF!*100</f>
        <v>#REF!</v>
      </c>
    </row>
    <row r="158" spans="2:4">
      <c r="B158" s="208" t="s">
        <v>6</v>
      </c>
      <c r="C158" s="216" t="e">
        <f>#REF!/#REF!*100</f>
        <v>#REF!</v>
      </c>
    </row>
    <row r="159" spans="2:4">
      <c r="B159" s="207" t="s">
        <v>16</v>
      </c>
      <c r="C159" s="217" t="e">
        <f>#REF!/#REF!*100</f>
        <v>#REF!</v>
      </c>
    </row>
    <row r="160" spans="2:4">
      <c r="B160" s="208" t="s">
        <v>28</v>
      </c>
      <c r="C160" s="216" t="e">
        <f>#REF!/#REF!*100</f>
        <v>#REF!</v>
      </c>
    </row>
    <row r="161" spans="2:3">
      <c r="B161" s="207" t="s">
        <v>17</v>
      </c>
      <c r="C161" s="217" t="e">
        <f>#REF!/#REF!*100</f>
        <v>#REF!</v>
      </c>
    </row>
    <row r="162" spans="2:3">
      <c r="B162" s="208" t="s">
        <v>23</v>
      </c>
      <c r="C162" s="216" t="e">
        <f>#REF!/#REF!*100</f>
        <v>#REF!</v>
      </c>
    </row>
    <row r="163" spans="2:3">
      <c r="B163" s="207" t="s">
        <v>24</v>
      </c>
      <c r="C163" s="217" t="e">
        <f>#REF!/#REF!*100</f>
        <v>#REF!</v>
      </c>
    </row>
    <row r="164" spans="2:3">
      <c r="B164" s="208" t="s">
        <v>25</v>
      </c>
      <c r="C164" s="216" t="e">
        <f>#REF!/#REF!*100</f>
        <v>#REF!</v>
      </c>
    </row>
    <row r="165" spans="2:3" ht="24">
      <c r="B165" s="213" t="s">
        <v>87</v>
      </c>
      <c r="C165" s="217" t="e">
        <f>#REF!/#REF!*100</f>
        <v>#REF!</v>
      </c>
    </row>
    <row r="166" spans="2:3" ht="24">
      <c r="B166" s="214" t="s">
        <v>26</v>
      </c>
      <c r="C166" s="216" t="e">
        <f>#REF!/#REF!*100</f>
        <v>#REF!</v>
      </c>
    </row>
    <row r="167" spans="2:3" ht="13.5" thickBot="1">
      <c r="B167" s="207" t="s">
        <v>22</v>
      </c>
      <c r="C167" s="217" t="e">
        <f>#REF!/#REF!*100</f>
        <v>#REF!</v>
      </c>
    </row>
    <row r="168" spans="2:3" ht="13.5" thickBot="1">
      <c r="B168" s="210" t="s">
        <v>77</v>
      </c>
      <c r="C168" s="218"/>
    </row>
    <row r="169" spans="2:3" ht="13.5" thickTop="1"/>
  </sheetData>
  <mergeCells count="15">
    <mergeCell ref="J85:L85"/>
    <mergeCell ref="A38:B39"/>
    <mergeCell ref="A51:B51"/>
    <mergeCell ref="G85:I85"/>
    <mergeCell ref="B7:E7"/>
    <mergeCell ref="B8:B9"/>
    <mergeCell ref="B23:B24"/>
    <mergeCell ref="C85:C86"/>
    <mergeCell ref="D85:F85"/>
    <mergeCell ref="K107:M107"/>
    <mergeCell ref="C123:C124"/>
    <mergeCell ref="D94:G94"/>
    <mergeCell ref="C107:C108"/>
    <mergeCell ref="D107:F107"/>
    <mergeCell ref="G107:I107"/>
  </mergeCells>
  <phoneticPr fontId="20" type="noConversion"/>
  <pageMargins left="0.70866141732283472" right="0.70866141732283472" top="0.74803149606299213" bottom="0.74803149606299213" header="0.31496062992125984" footer="0.31496062992125984"/>
  <pageSetup scale="2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6:T183"/>
  <sheetViews>
    <sheetView topLeftCell="G33" workbookViewId="0">
      <selection activeCell="J67" sqref="J67"/>
    </sheetView>
  </sheetViews>
  <sheetFormatPr baseColWidth="10" defaultColWidth="31" defaultRowHeight="9.75" customHeight="1"/>
  <cols>
    <col min="1" max="1" width="4.85546875" customWidth="1"/>
    <col min="2" max="2" width="24.85546875" customWidth="1"/>
    <col min="3" max="3" width="11.7109375" customWidth="1"/>
    <col min="4" max="4" width="20.42578125" customWidth="1"/>
    <col min="5" max="5" width="16.85546875" customWidth="1"/>
    <col min="6" max="6" width="19.140625" customWidth="1"/>
    <col min="8" max="8" width="18.7109375" customWidth="1"/>
    <col min="9" max="9" width="10.5703125" customWidth="1"/>
    <col min="10" max="10" width="6.85546875" customWidth="1"/>
  </cols>
  <sheetData>
    <row r="6" spans="1:20" ht="9.75" customHeight="1" thickBot="1">
      <c r="J6" s="1"/>
    </row>
    <row r="7" spans="1:20" ht="9.75" customHeight="1" thickTop="1">
      <c r="A7" s="415" t="s">
        <v>0</v>
      </c>
      <c r="B7" s="416"/>
      <c r="C7" s="89" t="s">
        <v>11</v>
      </c>
      <c r="D7" s="6"/>
      <c r="E7" s="6"/>
      <c r="F7" s="14"/>
      <c r="G7" s="14"/>
      <c r="H7" s="6"/>
      <c r="I7" s="6"/>
      <c r="J7" s="18"/>
      <c r="K7" s="154"/>
      <c r="L7" s="6"/>
      <c r="M7" s="6"/>
      <c r="N7" s="6"/>
      <c r="O7" s="13"/>
      <c r="P7" s="13"/>
      <c r="Q7" s="13"/>
      <c r="R7" s="13"/>
      <c r="S7" s="13"/>
      <c r="T7" s="13"/>
    </row>
    <row r="8" spans="1:20" ht="9.75" customHeight="1" thickBot="1">
      <c r="A8" s="417"/>
      <c r="B8" s="418"/>
      <c r="C8" s="90" t="s">
        <v>2</v>
      </c>
      <c r="D8" s="6"/>
      <c r="E8" s="6"/>
      <c r="F8" s="14"/>
      <c r="G8" s="14"/>
      <c r="H8" s="6"/>
      <c r="I8" s="6"/>
      <c r="J8" s="18"/>
      <c r="K8" s="154"/>
      <c r="L8" s="6"/>
      <c r="M8" s="6"/>
      <c r="N8" s="6"/>
      <c r="O8" s="13"/>
      <c r="P8" s="13"/>
      <c r="Q8" s="13"/>
      <c r="R8" s="13"/>
      <c r="S8" s="13"/>
      <c r="T8" s="13"/>
    </row>
    <row r="9" spans="1:20" ht="9.75" customHeight="1">
      <c r="A9" s="77">
        <v>1</v>
      </c>
      <c r="B9" s="72" t="s">
        <v>37</v>
      </c>
      <c r="C9" s="49">
        <v>460</v>
      </c>
      <c r="D9" s="57"/>
      <c r="E9" s="7"/>
      <c r="F9" s="8"/>
      <c r="G9" s="8"/>
      <c r="H9" s="58" t="s">
        <v>37</v>
      </c>
      <c r="I9" s="57">
        <v>0.11543287327478043</v>
      </c>
      <c r="J9" s="18"/>
      <c r="K9" s="154"/>
      <c r="L9" s="7"/>
      <c r="M9" s="7"/>
      <c r="N9" s="7"/>
      <c r="O9" s="13"/>
      <c r="P9" s="13"/>
      <c r="Q9" s="13"/>
      <c r="R9" s="13"/>
      <c r="S9" s="13"/>
      <c r="T9" s="13"/>
    </row>
    <row r="10" spans="1:20" ht="9.75" customHeight="1">
      <c r="A10" s="93">
        <v>2</v>
      </c>
      <c r="B10" s="91" t="s">
        <v>5</v>
      </c>
      <c r="C10" s="92">
        <v>363</v>
      </c>
      <c r="D10" s="57"/>
      <c r="E10" s="7"/>
      <c r="F10" s="8"/>
      <c r="G10" s="8"/>
      <c r="H10" s="59" t="s">
        <v>5</v>
      </c>
      <c r="I10" s="57">
        <v>9.109159347553325E-2</v>
      </c>
      <c r="J10" s="18"/>
      <c r="K10" s="154"/>
      <c r="L10" s="7"/>
      <c r="M10" s="7"/>
      <c r="N10" s="7"/>
      <c r="O10" s="13"/>
      <c r="P10" s="13"/>
      <c r="Q10" s="13"/>
      <c r="R10" s="13"/>
      <c r="S10" s="13"/>
      <c r="T10" s="13"/>
    </row>
    <row r="11" spans="1:20" ht="9.75" customHeight="1">
      <c r="A11" s="68">
        <v>3</v>
      </c>
      <c r="B11" s="72" t="s">
        <v>29</v>
      </c>
      <c r="C11" s="49">
        <v>333</v>
      </c>
      <c r="D11" s="57"/>
      <c r="E11" s="7"/>
      <c r="F11" s="8"/>
      <c r="G11" s="8"/>
      <c r="H11" s="58" t="s">
        <v>29</v>
      </c>
      <c r="I11" s="57">
        <v>8.3563362609786696E-2</v>
      </c>
      <c r="J11" s="18"/>
      <c r="K11" s="154"/>
      <c r="L11" s="7"/>
      <c r="M11" s="7"/>
      <c r="N11" s="7"/>
      <c r="O11" s="13"/>
      <c r="P11" s="13"/>
      <c r="Q11" s="13"/>
      <c r="R11" s="13"/>
      <c r="S11" s="13"/>
      <c r="T11" s="13"/>
    </row>
    <row r="12" spans="1:20" ht="9.75" customHeight="1">
      <c r="A12" s="93">
        <v>4</v>
      </c>
      <c r="B12" s="91" t="s">
        <v>30</v>
      </c>
      <c r="C12" s="92">
        <v>280</v>
      </c>
      <c r="D12" s="94"/>
      <c r="E12" s="7"/>
      <c r="F12" s="8"/>
      <c r="G12" s="8"/>
      <c r="H12" s="59" t="s">
        <v>30</v>
      </c>
      <c r="I12" s="57">
        <v>7.0263488080301126E-2</v>
      </c>
      <c r="J12" s="18"/>
      <c r="K12" s="154"/>
      <c r="L12" s="7"/>
      <c r="M12" s="7"/>
      <c r="N12" s="7"/>
      <c r="O12" s="13"/>
      <c r="P12" s="13"/>
      <c r="Q12" s="13"/>
      <c r="R12" s="13"/>
      <c r="S12" s="13"/>
      <c r="T12" s="13"/>
    </row>
    <row r="13" spans="1:20" ht="9.75" customHeight="1">
      <c r="A13" s="69">
        <v>5</v>
      </c>
      <c r="B13" s="74" t="s">
        <v>31</v>
      </c>
      <c r="C13" s="49">
        <v>186</v>
      </c>
      <c r="D13" s="57"/>
      <c r="E13" s="7"/>
      <c r="F13" s="8"/>
      <c r="G13" s="8"/>
      <c r="H13" s="60" t="s">
        <v>31</v>
      </c>
      <c r="I13" s="57">
        <v>4.6675031367628607E-2</v>
      </c>
      <c r="J13" s="18"/>
      <c r="K13" s="154"/>
      <c r="L13" s="7"/>
      <c r="M13" s="7"/>
      <c r="N13" s="7"/>
      <c r="O13" s="13"/>
      <c r="P13" s="13"/>
      <c r="Q13" s="13"/>
      <c r="R13" s="13"/>
      <c r="S13" s="13"/>
      <c r="T13" s="13"/>
    </row>
    <row r="14" spans="1:20" ht="9.75" customHeight="1">
      <c r="A14" s="93">
        <v>6</v>
      </c>
      <c r="B14" s="91" t="s">
        <v>32</v>
      </c>
      <c r="C14" s="92">
        <v>183</v>
      </c>
      <c r="D14" s="57"/>
      <c r="E14" s="7"/>
      <c r="F14" s="8"/>
      <c r="G14" s="8"/>
      <c r="H14" s="59" t="s">
        <v>32</v>
      </c>
      <c r="I14" s="57">
        <v>4.592220828105395E-2</v>
      </c>
      <c r="J14" s="18"/>
      <c r="K14" s="154"/>
      <c r="L14" s="7"/>
      <c r="M14" s="7"/>
      <c r="N14" s="7"/>
      <c r="O14" s="13"/>
      <c r="P14" s="13"/>
      <c r="Q14" s="13"/>
      <c r="R14" s="13"/>
      <c r="S14" s="13"/>
      <c r="T14" s="13"/>
    </row>
    <row r="15" spans="1:20" ht="9.75" customHeight="1">
      <c r="A15" s="69">
        <v>7</v>
      </c>
      <c r="B15" s="74" t="s">
        <v>33</v>
      </c>
      <c r="C15" s="49">
        <v>151</v>
      </c>
      <c r="D15" s="57"/>
      <c r="E15" s="7"/>
      <c r="F15" s="8"/>
      <c r="G15" s="8"/>
      <c r="H15" s="60" t="s">
        <v>33</v>
      </c>
      <c r="I15" s="57">
        <v>3.7892095357590964E-2</v>
      </c>
      <c r="J15" s="18"/>
      <c r="K15" s="154"/>
      <c r="L15" s="7"/>
      <c r="M15" s="7"/>
      <c r="N15" s="7"/>
      <c r="O15" s="13"/>
      <c r="P15" s="13"/>
      <c r="Q15" s="13"/>
      <c r="R15" s="13"/>
      <c r="S15" s="13"/>
      <c r="T15" s="13"/>
    </row>
    <row r="16" spans="1:20" ht="9.75" customHeight="1">
      <c r="A16" s="93">
        <v>8</v>
      </c>
      <c r="B16" s="91" t="s">
        <v>34</v>
      </c>
      <c r="C16" s="92">
        <v>148</v>
      </c>
      <c r="D16" s="57"/>
      <c r="E16" s="7"/>
      <c r="F16" s="8"/>
      <c r="G16" s="8"/>
      <c r="H16" s="59" t="s">
        <v>34</v>
      </c>
      <c r="I16" s="57">
        <v>3.7139272271016315E-2</v>
      </c>
      <c r="J16" s="18"/>
      <c r="K16" s="154"/>
      <c r="L16" s="7"/>
      <c r="M16" s="7"/>
      <c r="N16" s="7"/>
      <c r="O16" s="13"/>
      <c r="P16" s="13"/>
      <c r="Q16" s="13"/>
      <c r="R16" s="13"/>
      <c r="S16" s="13"/>
      <c r="T16" s="13"/>
    </row>
    <row r="17" spans="1:20" ht="9.75" customHeight="1">
      <c r="A17" s="70">
        <v>9</v>
      </c>
      <c r="B17" s="75" t="s">
        <v>35</v>
      </c>
      <c r="C17" s="50">
        <v>110</v>
      </c>
      <c r="D17" s="57"/>
      <c r="E17" s="7"/>
      <c r="F17" s="8"/>
      <c r="G17" s="8"/>
      <c r="H17" s="61" t="s">
        <v>35</v>
      </c>
      <c r="I17" s="57">
        <v>2.7603513174404015E-2</v>
      </c>
      <c r="J17" s="18"/>
      <c r="K17" s="154"/>
      <c r="L17" s="7"/>
      <c r="M17" s="7"/>
      <c r="N17" s="7"/>
      <c r="O17" s="13"/>
      <c r="P17" s="13"/>
      <c r="Q17" s="13"/>
      <c r="R17" s="13"/>
      <c r="S17" s="13"/>
      <c r="T17" s="13"/>
    </row>
    <row r="18" spans="1:20" ht="9.75" customHeight="1">
      <c r="A18" s="93">
        <v>10</v>
      </c>
      <c r="B18" s="91" t="s">
        <v>36</v>
      </c>
      <c r="C18" s="95">
        <v>105</v>
      </c>
      <c r="D18" s="57"/>
      <c r="E18" s="7"/>
      <c r="F18" s="8"/>
      <c r="G18" s="8"/>
      <c r="H18" s="59" t="s">
        <v>36</v>
      </c>
      <c r="I18" s="57">
        <v>2.6348808030112924E-2</v>
      </c>
      <c r="J18" s="18"/>
      <c r="K18" s="15"/>
      <c r="L18" s="7"/>
      <c r="M18" s="7"/>
      <c r="N18" s="7"/>
      <c r="O18" s="13"/>
      <c r="P18" s="13"/>
      <c r="Q18" s="13"/>
      <c r="R18" s="13"/>
      <c r="S18" s="13"/>
      <c r="T18" s="13"/>
    </row>
    <row r="19" spans="1:20" ht="9.75" customHeight="1" thickBot="1">
      <c r="A19" s="71"/>
      <c r="B19" s="76" t="s">
        <v>22</v>
      </c>
      <c r="C19" s="51">
        <f>517+1149</f>
        <v>1666</v>
      </c>
      <c r="D19" s="57"/>
      <c r="E19" s="7"/>
      <c r="F19" s="8"/>
      <c r="G19" s="8"/>
      <c r="H19" s="62" t="s">
        <v>22</v>
      </c>
      <c r="I19" s="57">
        <v>0.41806775407779173</v>
      </c>
      <c r="J19" s="7"/>
      <c r="K19" s="15"/>
      <c r="L19" s="7"/>
      <c r="M19" s="7"/>
      <c r="N19" s="7"/>
      <c r="O19" s="13"/>
      <c r="P19" s="13"/>
      <c r="Q19" s="13"/>
      <c r="R19" s="13"/>
      <c r="S19" s="13"/>
      <c r="T19" s="13"/>
    </row>
    <row r="20" spans="1:20" ht="9.75" customHeight="1" thickBot="1">
      <c r="A20" s="413" t="s">
        <v>10</v>
      </c>
      <c r="B20" s="414"/>
      <c r="C20" s="96">
        <f>SUM(C9:C19)</f>
        <v>3985</v>
      </c>
      <c r="D20" s="9"/>
      <c r="E20" s="9"/>
      <c r="F20" s="10"/>
      <c r="G20" s="10"/>
      <c r="H20" s="9"/>
      <c r="I20" s="9"/>
      <c r="J20" s="9"/>
      <c r="K20" s="15"/>
      <c r="L20" s="9"/>
      <c r="M20" s="9"/>
      <c r="N20" s="9"/>
      <c r="O20" s="13"/>
      <c r="P20" s="13"/>
      <c r="Q20" s="13"/>
      <c r="R20" s="13"/>
      <c r="S20" s="13"/>
      <c r="T20" s="13"/>
    </row>
    <row r="21" spans="1:20" ht="9.75" customHeight="1" thickTop="1" thickBot="1">
      <c r="B21" s="63"/>
      <c r="C21" s="6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9.75" customHeight="1" thickTop="1">
      <c r="A22" s="415" t="s">
        <v>0</v>
      </c>
      <c r="B22" s="416"/>
      <c r="C22" s="89" t="s">
        <v>12</v>
      </c>
    </row>
    <row r="23" spans="1:20" ht="9.75" customHeight="1" thickBot="1">
      <c r="A23" s="417"/>
      <c r="B23" s="418"/>
      <c r="C23" s="90" t="s">
        <v>2</v>
      </c>
      <c r="I23" s="78"/>
    </row>
    <row r="24" spans="1:20" ht="9.75" customHeight="1">
      <c r="A24" s="77">
        <v>1</v>
      </c>
      <c r="B24" s="72" t="s">
        <v>37</v>
      </c>
      <c r="C24" s="49">
        <v>584</v>
      </c>
      <c r="D24" s="31"/>
      <c r="H24" s="72" t="s">
        <v>37</v>
      </c>
      <c r="I24" s="81">
        <v>0.14814814814814814</v>
      </c>
    </row>
    <row r="25" spans="1:20" ht="9.75" customHeight="1">
      <c r="A25" s="93">
        <v>2</v>
      </c>
      <c r="B25" s="91" t="s">
        <v>5</v>
      </c>
      <c r="C25" s="92">
        <v>399</v>
      </c>
      <c r="D25" s="31"/>
      <c r="H25" s="73" t="s">
        <v>5</v>
      </c>
      <c r="I25" s="81">
        <v>0.10121765601217655</v>
      </c>
    </row>
    <row r="26" spans="1:20" ht="9.75" customHeight="1">
      <c r="A26" s="68">
        <v>3</v>
      </c>
      <c r="B26" s="72" t="s">
        <v>30</v>
      </c>
      <c r="C26" s="49">
        <v>355</v>
      </c>
      <c r="D26" s="31"/>
      <c r="H26" s="72" t="s">
        <v>30</v>
      </c>
      <c r="I26" s="81">
        <v>9.0055809233891421E-2</v>
      </c>
    </row>
    <row r="27" spans="1:20" ht="9.75" customHeight="1">
      <c r="A27" s="93">
        <v>4</v>
      </c>
      <c r="B27" s="91" t="s">
        <v>29</v>
      </c>
      <c r="C27" s="92">
        <v>242</v>
      </c>
      <c r="D27" s="31"/>
      <c r="H27" s="73" t="s">
        <v>29</v>
      </c>
      <c r="I27" s="81">
        <v>6.1390157280568236E-2</v>
      </c>
    </row>
    <row r="28" spans="1:20" ht="9.75" customHeight="1">
      <c r="A28" s="69">
        <v>5</v>
      </c>
      <c r="B28" s="74" t="s">
        <v>31</v>
      </c>
      <c r="C28" s="49">
        <v>177</v>
      </c>
      <c r="D28" s="31"/>
      <c r="H28" s="74" t="s">
        <v>31</v>
      </c>
      <c r="I28" s="81">
        <v>4.4901065449010652E-2</v>
      </c>
    </row>
    <row r="29" spans="1:20" ht="9.75" customHeight="1">
      <c r="A29" s="93">
        <v>6</v>
      </c>
      <c r="B29" s="91" t="s">
        <v>32</v>
      </c>
      <c r="C29" s="92">
        <v>171</v>
      </c>
      <c r="D29" s="31"/>
      <c r="H29" s="73" t="s">
        <v>32</v>
      </c>
      <c r="I29" s="81">
        <v>4.3378995433789952E-2</v>
      </c>
    </row>
    <row r="30" spans="1:20" ht="9.75" customHeight="1">
      <c r="A30" s="69">
        <v>7</v>
      </c>
      <c r="B30" s="74" t="s">
        <v>34</v>
      </c>
      <c r="C30" s="49">
        <v>160</v>
      </c>
      <c r="D30" s="31"/>
      <c r="H30" s="74" t="s">
        <v>34</v>
      </c>
      <c r="I30" s="81">
        <v>4.0588533739218668E-2</v>
      </c>
    </row>
    <row r="31" spans="1:20" ht="9.75" customHeight="1">
      <c r="A31" s="93">
        <v>8</v>
      </c>
      <c r="B31" s="91" t="s">
        <v>38</v>
      </c>
      <c r="C31" s="92">
        <v>144</v>
      </c>
      <c r="D31" s="31"/>
      <c r="H31" s="73" t="s">
        <v>38</v>
      </c>
      <c r="I31" s="81">
        <v>3.6529680365296802E-2</v>
      </c>
    </row>
    <row r="32" spans="1:20" ht="9.75" customHeight="1">
      <c r="A32" s="70">
        <v>9</v>
      </c>
      <c r="B32" s="75" t="s">
        <v>35</v>
      </c>
      <c r="C32" s="50">
        <v>138</v>
      </c>
      <c r="D32" s="31"/>
      <c r="H32" s="75" t="s">
        <v>35</v>
      </c>
      <c r="I32" s="81">
        <v>3.5007610350076102E-2</v>
      </c>
    </row>
    <row r="33" spans="1:9" ht="9.75" customHeight="1">
      <c r="A33" s="93">
        <v>10</v>
      </c>
      <c r="B33" s="91" t="s">
        <v>33</v>
      </c>
      <c r="C33" s="95">
        <v>112</v>
      </c>
      <c r="D33" s="31"/>
      <c r="H33" s="73" t="s">
        <v>33</v>
      </c>
      <c r="I33" s="81">
        <v>2.8411973617453068E-2</v>
      </c>
    </row>
    <row r="34" spans="1:9" ht="9.75" customHeight="1" thickBot="1">
      <c r="A34" s="71"/>
      <c r="B34" s="76" t="s">
        <v>22</v>
      </c>
      <c r="C34" s="64">
        <f>449+1011</f>
        <v>1460</v>
      </c>
      <c r="D34" s="31"/>
      <c r="H34" s="76" t="s">
        <v>22</v>
      </c>
      <c r="I34" s="81">
        <v>0.37037037037037035</v>
      </c>
    </row>
    <row r="35" spans="1:9" ht="9.75" customHeight="1" thickBot="1">
      <c r="A35" s="413" t="s">
        <v>10</v>
      </c>
      <c r="B35" s="414"/>
      <c r="C35" s="97">
        <f>SUM(C24:C34)</f>
        <v>3942</v>
      </c>
    </row>
    <row r="36" spans="1:9" ht="9.75" customHeight="1" thickTop="1" thickBot="1">
      <c r="B36" s="48"/>
      <c r="C36" s="48"/>
    </row>
    <row r="37" spans="1:9" ht="9.75" customHeight="1" thickTop="1">
      <c r="A37" s="415" t="s">
        <v>0</v>
      </c>
      <c r="B37" s="416"/>
      <c r="C37" s="89" t="s">
        <v>13</v>
      </c>
    </row>
    <row r="38" spans="1:9" ht="9.75" customHeight="1" thickBot="1">
      <c r="A38" s="417"/>
      <c r="B38" s="418"/>
      <c r="C38" s="90" t="s">
        <v>2</v>
      </c>
    </row>
    <row r="39" spans="1:9" ht="46.5" customHeight="1">
      <c r="A39" s="77">
        <v>1</v>
      </c>
      <c r="B39" s="72" t="s">
        <v>39</v>
      </c>
      <c r="C39" s="155">
        <v>474</v>
      </c>
      <c r="D39" s="31"/>
      <c r="H39" s="72" t="s">
        <v>88</v>
      </c>
      <c r="I39" s="252">
        <v>476</v>
      </c>
    </row>
    <row r="40" spans="1:9" ht="18.75" customHeight="1">
      <c r="A40" s="93">
        <v>2</v>
      </c>
      <c r="B40" s="91" t="s">
        <v>40</v>
      </c>
      <c r="C40" s="92">
        <v>319</v>
      </c>
      <c r="D40" s="31"/>
      <c r="H40" s="73" t="s">
        <v>5</v>
      </c>
      <c r="I40" s="252">
        <v>434</v>
      </c>
    </row>
    <row r="41" spans="1:9" ht="9.75" customHeight="1">
      <c r="A41" s="68">
        <v>3</v>
      </c>
      <c r="B41" s="72" t="s">
        <v>31</v>
      </c>
      <c r="C41" s="156">
        <v>198</v>
      </c>
      <c r="D41" s="31"/>
      <c r="H41" s="72" t="s">
        <v>31</v>
      </c>
      <c r="I41" s="252">
        <v>152</v>
      </c>
    </row>
    <row r="42" spans="1:9" ht="9.75" customHeight="1">
      <c r="A42" s="93">
        <v>4</v>
      </c>
      <c r="B42" s="91" t="s">
        <v>41</v>
      </c>
      <c r="C42" s="92">
        <v>142</v>
      </c>
      <c r="D42" s="31"/>
      <c r="H42" s="74" t="s">
        <v>42</v>
      </c>
      <c r="I42" s="252">
        <v>87</v>
      </c>
    </row>
    <row r="43" spans="1:9" ht="9.75" customHeight="1">
      <c r="A43" s="69">
        <v>5</v>
      </c>
      <c r="B43" s="74" t="s">
        <v>42</v>
      </c>
      <c r="C43" s="49">
        <v>130</v>
      </c>
      <c r="D43" s="31"/>
      <c r="H43" s="73" t="s">
        <v>30</v>
      </c>
      <c r="I43" s="252">
        <v>234</v>
      </c>
    </row>
    <row r="44" spans="1:9" ht="9.75" customHeight="1">
      <c r="A44" s="93">
        <v>6</v>
      </c>
      <c r="B44" s="91" t="s">
        <v>30</v>
      </c>
      <c r="C44" s="92">
        <v>127</v>
      </c>
      <c r="D44" s="31"/>
      <c r="H44" s="74" t="s">
        <v>43</v>
      </c>
      <c r="I44" s="252">
        <v>84</v>
      </c>
    </row>
    <row r="45" spans="1:9" ht="9.75" customHeight="1">
      <c r="A45" s="69">
        <v>7</v>
      </c>
      <c r="B45" s="74" t="s">
        <v>43</v>
      </c>
      <c r="C45" s="49">
        <v>119</v>
      </c>
      <c r="D45" s="31"/>
      <c r="H45" s="73" t="s">
        <v>44</v>
      </c>
      <c r="I45" s="252">
        <v>3.1476997578692496E-2</v>
      </c>
    </row>
    <row r="46" spans="1:9" ht="9.75" customHeight="1">
      <c r="A46" s="93">
        <v>8</v>
      </c>
      <c r="B46" s="91" t="s">
        <v>44</v>
      </c>
      <c r="C46" s="92">
        <v>117</v>
      </c>
      <c r="D46" s="31"/>
      <c r="H46" s="75" t="s">
        <v>33</v>
      </c>
      <c r="I46" s="252">
        <v>73</v>
      </c>
    </row>
    <row r="47" spans="1:9" ht="9.75" customHeight="1" thickBot="1">
      <c r="A47" s="70">
        <v>9</v>
      </c>
      <c r="B47" s="75" t="s">
        <v>33</v>
      </c>
      <c r="C47" s="50">
        <v>109</v>
      </c>
      <c r="D47" s="31"/>
      <c r="H47" s="76" t="s">
        <v>22</v>
      </c>
      <c r="I47" s="252">
        <v>1840</v>
      </c>
    </row>
    <row r="48" spans="1:9" ht="9.75" customHeight="1">
      <c r="A48" s="93">
        <v>10</v>
      </c>
      <c r="B48" s="91" t="s">
        <v>50</v>
      </c>
      <c r="C48" s="157">
        <v>109</v>
      </c>
      <c r="D48" s="31"/>
    </row>
    <row r="49" spans="1:12" ht="9.75" customHeight="1" thickBot="1">
      <c r="A49" s="71"/>
      <c r="B49" s="76" t="s">
        <v>22</v>
      </c>
      <c r="C49" s="64">
        <f>103+90+59+56+48+37+34+28+28+27+435+928</f>
        <v>1873</v>
      </c>
      <c r="D49" s="31"/>
    </row>
    <row r="50" spans="1:12" ht="9.75" customHeight="1" thickBot="1">
      <c r="A50" s="413" t="s">
        <v>10</v>
      </c>
      <c r="B50" s="414"/>
      <c r="C50" s="97">
        <f>SUM(C39:C49)</f>
        <v>3717</v>
      </c>
    </row>
    <row r="51" spans="1:12" ht="9.75" customHeight="1" thickTop="1">
      <c r="J51" s="5"/>
      <c r="K51" s="5"/>
      <c r="L51" s="5"/>
    </row>
    <row r="53" spans="1:12" ht="9.75" customHeight="1">
      <c r="B53" s="16"/>
      <c r="C53" s="2"/>
    </row>
    <row r="54" spans="1:12" ht="9.75" customHeight="1">
      <c r="B54" s="3" t="s">
        <v>76</v>
      </c>
      <c r="C54" s="4"/>
    </row>
    <row r="55" spans="1:12" ht="9.75" customHeight="1">
      <c r="B55" s="3"/>
      <c r="C55" s="4"/>
    </row>
    <row r="56" spans="1:12" ht="9.75" customHeight="1">
      <c r="B56" s="3"/>
      <c r="C56" s="4"/>
    </row>
    <row r="58" spans="1:12" ht="9.75" customHeight="1">
      <c r="B58" s="3"/>
      <c r="C58" s="4"/>
    </row>
    <row r="61" spans="1:12" ht="9.75" customHeight="1" thickBot="1"/>
    <row r="62" spans="1:12" ht="9.75" customHeight="1" thickTop="1" thickBot="1">
      <c r="H62" s="87">
        <v>2006</v>
      </c>
      <c r="I62" s="88">
        <v>2007</v>
      </c>
      <c r="J62" s="88">
        <v>2008</v>
      </c>
    </row>
    <row r="63" spans="1:12" ht="9.75" customHeight="1" thickTop="1" thickBot="1">
      <c r="H63" s="24">
        <v>13.3</v>
      </c>
      <c r="I63" s="24">
        <v>12.4</v>
      </c>
    </row>
    <row r="64" spans="1:12" ht="9.75" customHeight="1" thickTop="1" thickBot="1">
      <c r="C64" s="87">
        <v>2006</v>
      </c>
      <c r="D64" s="88">
        <v>2007</v>
      </c>
      <c r="E64" s="88">
        <v>2008</v>
      </c>
    </row>
    <row r="65" spans="2:11" ht="25.5" customHeight="1" thickTop="1" thickBot="1">
      <c r="B65" s="20" t="s">
        <v>75</v>
      </c>
      <c r="C65" s="21">
        <v>4.3</v>
      </c>
      <c r="D65" s="21">
        <v>4.3</v>
      </c>
      <c r="E65" s="22">
        <v>4.3</v>
      </c>
      <c r="F65" s="5"/>
      <c r="G65" s="23" t="s">
        <v>48</v>
      </c>
      <c r="H65" s="87">
        <v>13.3</v>
      </c>
      <c r="I65" s="88">
        <v>12.4</v>
      </c>
      <c r="J65" s="25">
        <v>11.6</v>
      </c>
      <c r="K65" s="5"/>
    </row>
    <row r="66" spans="2:11" ht="23.25" customHeight="1" thickTop="1" thickBot="1">
      <c r="B66" s="23" t="s">
        <v>48</v>
      </c>
      <c r="C66" s="24">
        <v>13.3</v>
      </c>
      <c r="D66" s="24">
        <v>12.4</v>
      </c>
      <c r="E66" s="25">
        <v>16.399999999999999</v>
      </c>
      <c r="H66" s="27">
        <v>48.5</v>
      </c>
      <c r="I66" s="27">
        <v>62</v>
      </c>
      <c r="J66">
        <v>56.7</v>
      </c>
    </row>
    <row r="67" spans="2:11" ht="27" customHeight="1" thickTop="1" thickBot="1">
      <c r="B67" s="26" t="s">
        <v>47</v>
      </c>
      <c r="C67" s="27">
        <v>48.5</v>
      </c>
      <c r="D67" s="27">
        <v>62</v>
      </c>
      <c r="E67" s="28">
        <v>80</v>
      </c>
      <c r="J67" s="88"/>
    </row>
    <row r="68" spans="2:11" ht="22.5" customHeight="1" thickTop="1" thickBot="1">
      <c r="G68" s="26" t="s">
        <v>47</v>
      </c>
      <c r="H68">
        <v>48.5</v>
      </c>
      <c r="I68" s="200">
        <v>62</v>
      </c>
      <c r="J68" s="200">
        <v>56.7</v>
      </c>
    </row>
    <row r="69" spans="2:11" ht="9.75" customHeight="1" thickTop="1"/>
    <row r="114" spans="6:8" ht="9.75" customHeight="1" thickBot="1"/>
    <row r="115" spans="6:8" ht="9.75" customHeight="1" thickTop="1">
      <c r="H115" s="86"/>
    </row>
    <row r="116" spans="6:8" ht="9.75" customHeight="1" thickBot="1">
      <c r="H116" s="33" t="s">
        <v>4</v>
      </c>
    </row>
    <row r="117" spans="6:8" ht="9.75" customHeight="1" thickTop="1">
      <c r="F117" s="80"/>
      <c r="G117" s="85" t="s">
        <v>1</v>
      </c>
      <c r="H117" s="221"/>
    </row>
    <row r="118" spans="6:8" ht="9.75" customHeight="1" thickBot="1">
      <c r="F118" s="84" t="s">
        <v>46</v>
      </c>
      <c r="G118" s="32" t="s">
        <v>3</v>
      </c>
      <c r="H118" s="79">
        <v>-4.8466956895424226E-2</v>
      </c>
    </row>
    <row r="119" spans="6:8" ht="9.75" customHeight="1">
      <c r="F119" s="219"/>
      <c r="G119" s="220"/>
      <c r="H119" s="79">
        <v>-5.0260645354160052E-3</v>
      </c>
    </row>
    <row r="120" spans="6:8" ht="9.75" customHeight="1">
      <c r="F120" s="34" t="s">
        <v>55</v>
      </c>
      <c r="G120" s="82">
        <v>5.9621456998187626E-2</v>
      </c>
      <c r="H120" s="79">
        <v>-5.7547504717774334E-3</v>
      </c>
    </row>
    <row r="121" spans="6:8" ht="9.75" customHeight="1">
      <c r="F121" s="37" t="s">
        <v>56</v>
      </c>
      <c r="G121" s="82">
        <v>6.8944900132658212E-3</v>
      </c>
      <c r="H121" s="79">
        <v>-8.8750210197866258E-3</v>
      </c>
    </row>
    <row r="122" spans="6:8" ht="9.75" customHeight="1">
      <c r="F122" s="34" t="s">
        <v>57</v>
      </c>
      <c r="G122" s="82">
        <v>7.8100184974122305E-3</v>
      </c>
      <c r="H122" s="79">
        <v>-8.407914650324172E-3</v>
      </c>
    </row>
    <row r="123" spans="6:8" ht="9.75" customHeight="1">
      <c r="F123" s="37" t="s">
        <v>58</v>
      </c>
      <c r="G123" s="82">
        <v>1.5078193606248015E-2</v>
      </c>
      <c r="H123" s="79">
        <v>-8.4826516694381637E-3</v>
      </c>
    </row>
    <row r="124" spans="6:8" ht="9.75" customHeight="1">
      <c r="F124" s="40" t="s">
        <v>59</v>
      </c>
      <c r="G124" s="82">
        <v>2.4009267390370136E-2</v>
      </c>
      <c r="H124" s="79">
        <v>-8.7068627267801423E-3</v>
      </c>
    </row>
    <row r="125" spans="6:8" ht="9.75" customHeight="1">
      <c r="F125" s="37" t="s">
        <v>60</v>
      </c>
      <c r="G125" s="82">
        <v>2.2813475084546252E-2</v>
      </c>
      <c r="H125" s="79">
        <v>-9.6223912109265515E-3</v>
      </c>
    </row>
    <row r="126" spans="6:8" ht="9.75" customHeight="1">
      <c r="F126" s="34" t="s">
        <v>61</v>
      </c>
      <c r="G126" s="82">
        <v>2.120662917359541E-2</v>
      </c>
      <c r="H126" s="79">
        <v>-1.2948188561499225E-2</v>
      </c>
    </row>
    <row r="127" spans="6:8" ht="9.75" customHeight="1">
      <c r="F127" s="37" t="s">
        <v>62</v>
      </c>
      <c r="G127" s="82">
        <v>2.090768109713944E-2</v>
      </c>
      <c r="H127" s="79">
        <v>-1.5377141682703986E-2</v>
      </c>
    </row>
    <row r="128" spans="6:8" ht="9.75" customHeight="1">
      <c r="F128" s="40" t="s">
        <v>63</v>
      </c>
      <c r="G128" s="82">
        <v>2.4009267390370136E-2</v>
      </c>
      <c r="H128" s="79">
        <v>-1.7152145886661311E-2</v>
      </c>
    </row>
    <row r="129" spans="6:8" ht="9.75" customHeight="1">
      <c r="F129" s="37" t="s">
        <v>64</v>
      </c>
      <c r="G129" s="82">
        <v>2.5429270753535994E-2</v>
      </c>
      <c r="H129" s="79">
        <v>-2.0403206218119991E-2</v>
      </c>
    </row>
    <row r="130" spans="6:8" ht="9.75" customHeight="1">
      <c r="F130" s="40" t="s">
        <v>65</v>
      </c>
      <c r="G130" s="82">
        <v>2.7746118346069767E-2</v>
      </c>
      <c r="H130" s="79">
        <v>-2.283215933932475E-2</v>
      </c>
    </row>
    <row r="131" spans="6:8" ht="9.75" customHeight="1">
      <c r="F131" s="37" t="s">
        <v>66</v>
      </c>
      <c r="G131" s="82">
        <v>2.94463855309131E-2</v>
      </c>
      <c r="H131" s="79">
        <v>-2.782085536518376E-2</v>
      </c>
    </row>
    <row r="132" spans="6:8" ht="9.75" customHeight="1">
      <c r="F132" s="40" t="s">
        <v>67</v>
      </c>
      <c r="G132" s="82">
        <v>3.288428841015676E-2</v>
      </c>
      <c r="H132" s="79">
        <v>-3.5294557276583025E-2</v>
      </c>
    </row>
    <row r="133" spans="6:8" ht="9.75" customHeight="1">
      <c r="F133" s="37" t="s">
        <v>68</v>
      </c>
      <c r="G133" s="82">
        <v>3.8041142729022252E-2</v>
      </c>
      <c r="H133" s="79">
        <v>-3.9199566525289137E-2</v>
      </c>
    </row>
    <row r="134" spans="6:8" ht="9.75" customHeight="1">
      <c r="F134" s="40" t="s">
        <v>69</v>
      </c>
      <c r="G134" s="82">
        <v>4.5533528895200015E-2</v>
      </c>
      <c r="H134" s="79">
        <v>-0.13788980026531641</v>
      </c>
    </row>
    <row r="135" spans="6:8" ht="9.75" customHeight="1" thickBot="1">
      <c r="F135" s="37" t="s">
        <v>70</v>
      </c>
      <c r="G135" s="82">
        <v>4.7775639468619797E-2</v>
      </c>
      <c r="H135" s="79">
        <v>-3.736850955699632E-4</v>
      </c>
    </row>
    <row r="136" spans="6:8" ht="9.75" customHeight="1" thickBot="1">
      <c r="F136" s="40" t="s">
        <v>71</v>
      </c>
      <c r="G136" s="82">
        <v>0.11746790979241793</v>
      </c>
      <c r="H136" s="83">
        <v>-0.43263391939612489</v>
      </c>
    </row>
    <row r="137" spans="6:8" ht="9.75" customHeight="1" thickTop="1" thickBot="1">
      <c r="F137" s="37" t="s">
        <v>73</v>
      </c>
      <c r="G137" s="82">
        <v>6.9131742680443185E-4</v>
      </c>
    </row>
    <row r="138" spans="6:8" ht="9.75" customHeight="1" thickTop="1" thickBot="1">
      <c r="F138" s="41" t="s">
        <v>72</v>
      </c>
      <c r="G138" s="83">
        <v>0.56736608060387506</v>
      </c>
      <c r="H138" s="86"/>
    </row>
    <row r="139" spans="6:8" ht="9.75" customHeight="1" thickTop="1" thickBot="1">
      <c r="H139" s="33" t="s">
        <v>4</v>
      </c>
    </row>
    <row r="140" spans="6:8" ht="9.75" customHeight="1" thickTop="1">
      <c r="F140" s="80"/>
      <c r="G140" s="85" t="s">
        <v>1</v>
      </c>
      <c r="H140" s="79">
        <v>-4.4053426885197977E-2</v>
      </c>
    </row>
    <row r="141" spans="6:8" ht="9.75" customHeight="1" thickBot="1">
      <c r="F141" s="84" t="s">
        <v>46</v>
      </c>
      <c r="G141" s="32" t="s">
        <v>3</v>
      </c>
      <c r="H141" s="79">
        <v>-4.6227776864185346E-3</v>
      </c>
    </row>
    <row r="142" spans="6:8" ht="9.75" customHeight="1">
      <c r="F142" s="34" t="s">
        <v>55</v>
      </c>
      <c r="G142" s="82">
        <v>5.7117798607685143E-2</v>
      </c>
      <c r="H142" s="79">
        <v>-5.2257486889948652E-3</v>
      </c>
    </row>
    <row r="143" spans="6:8" ht="9.75" customHeight="1">
      <c r="F143" s="37" t="s">
        <v>56</v>
      </c>
      <c r="G143" s="82">
        <v>7.4183705165451587E-3</v>
      </c>
      <c r="H143" s="79">
        <v>-8.496409581757387E-3</v>
      </c>
    </row>
    <row r="144" spans="6:8" ht="9.75" customHeight="1">
      <c r="F144" s="34" t="s">
        <v>57</v>
      </c>
      <c r="G144" s="82">
        <v>6.9798461510350998E-3</v>
      </c>
      <c r="H144" s="79">
        <v>-9.3917301613404228E-3</v>
      </c>
    </row>
    <row r="145" spans="6:8" ht="9.75" customHeight="1">
      <c r="F145" s="37" t="s">
        <v>58</v>
      </c>
      <c r="G145" s="82">
        <v>1.458093515320945E-2</v>
      </c>
      <c r="H145" s="79">
        <v>-7.7838074878035408E-3</v>
      </c>
    </row>
    <row r="146" spans="6:8" ht="9.75" customHeight="1">
      <c r="F146" s="40" t="s">
        <v>59</v>
      </c>
      <c r="G146" s="82">
        <v>2.38082186774836E-2</v>
      </c>
      <c r="H146" s="79">
        <v>-8.4050503389427912E-3</v>
      </c>
    </row>
    <row r="147" spans="6:8" ht="9.75" customHeight="1">
      <c r="F147" s="37" t="s">
        <v>60</v>
      </c>
      <c r="G147" s="82">
        <v>2.3369694311973541E-2</v>
      </c>
      <c r="H147" s="79">
        <v>-9.6475360412212902E-3</v>
      </c>
    </row>
    <row r="148" spans="6:8" ht="9.75" customHeight="1">
      <c r="F148" s="34" t="s">
        <v>61</v>
      </c>
      <c r="G148" s="82">
        <v>2.3113888432092673E-2</v>
      </c>
      <c r="H148" s="79">
        <v>-1.2004604505837856E-2</v>
      </c>
    </row>
    <row r="149" spans="6:8" ht="9.75" customHeight="1">
      <c r="F149" s="37" t="s">
        <v>62</v>
      </c>
      <c r="G149" s="82">
        <v>2.1304975424363683E-2</v>
      </c>
      <c r="H149" s="79">
        <v>-1.4361672970454421E-2</v>
      </c>
    </row>
    <row r="150" spans="6:8" ht="9.75" customHeight="1">
      <c r="F150" s="40" t="s">
        <v>63</v>
      </c>
      <c r="G150" s="82">
        <v>2.2529189278079263E-2</v>
      </c>
      <c r="H150" s="79">
        <v>-1.7650605711779861E-2</v>
      </c>
    </row>
    <row r="151" spans="6:8" ht="9.75" customHeight="1">
      <c r="F151" s="37" t="s">
        <v>64</v>
      </c>
      <c r="G151" s="82">
        <v>2.5525772442397999E-2</v>
      </c>
      <c r="H151" s="79">
        <v>-2.0756819967476109E-2</v>
      </c>
    </row>
    <row r="152" spans="6:8" ht="9.75" customHeight="1">
      <c r="F152" s="40" t="s">
        <v>65</v>
      </c>
      <c r="G152" s="82">
        <v>2.755394763288202E-2</v>
      </c>
      <c r="H152" s="79">
        <v>-2.4100568254490307E-2</v>
      </c>
    </row>
    <row r="153" spans="6:8" ht="9.75" customHeight="1">
      <c r="F153" s="37" t="s">
        <v>66</v>
      </c>
      <c r="G153" s="82">
        <v>2.8814705183723439E-2</v>
      </c>
      <c r="H153" s="79">
        <v>-2.755394763288202E-2</v>
      </c>
    </row>
    <row r="154" spans="6:8" ht="9.75" customHeight="1">
      <c r="F154" s="40" t="s">
        <v>67</v>
      </c>
      <c r="G154" s="82">
        <v>3.2706608927625211E-2</v>
      </c>
      <c r="H154" s="79">
        <v>-3.3656745052897001E-2</v>
      </c>
    </row>
    <row r="155" spans="6:8" ht="9.75" customHeight="1">
      <c r="F155" s="37" t="s">
        <v>68</v>
      </c>
      <c r="G155" s="82">
        <v>3.7658279888176285E-2</v>
      </c>
      <c r="H155" s="79">
        <v>-3.9649911381534467E-2</v>
      </c>
    </row>
    <row r="156" spans="6:8" ht="9.75" customHeight="1">
      <c r="F156" s="40" t="s">
        <v>69</v>
      </c>
      <c r="G156" s="82">
        <v>4.6172961318496596E-2</v>
      </c>
      <c r="H156" s="79">
        <v>-0.14058360284309965</v>
      </c>
    </row>
    <row r="157" spans="6:8" ht="9.75" customHeight="1" thickBot="1">
      <c r="F157" s="37" t="s">
        <v>70</v>
      </c>
      <c r="G157" s="82">
        <v>4.9059913391437809E-2</v>
      </c>
      <c r="H157" s="79">
        <v>-2.9234957700670578E-4</v>
      </c>
    </row>
    <row r="158" spans="6:8" ht="9.75" customHeight="1" thickBot="1">
      <c r="F158" s="40" t="s">
        <v>71</v>
      </c>
      <c r="G158" s="82">
        <v>0.12337152149682984</v>
      </c>
      <c r="H158" s="83">
        <v>-0.42823731476913524</v>
      </c>
    </row>
    <row r="159" spans="6:8" ht="9.75" customHeight="1" thickTop="1" thickBot="1">
      <c r="F159" s="37" t="s">
        <v>73</v>
      </c>
      <c r="G159" s="82">
        <v>6.7605839682800708E-4</v>
      </c>
    </row>
    <row r="160" spans="6:8" ht="9.75" customHeight="1" thickTop="1" thickBot="1">
      <c r="F160" s="41" t="s">
        <v>72</v>
      </c>
      <c r="G160" s="83">
        <v>0.57176268523086482</v>
      </c>
      <c r="H160" s="86"/>
    </row>
    <row r="161" spans="6:8" ht="9.75" customHeight="1" thickTop="1" thickBot="1">
      <c r="H161" s="33" t="s">
        <v>4</v>
      </c>
    </row>
    <row r="162" spans="6:8" ht="9.75" customHeight="1" thickTop="1">
      <c r="F162" s="80"/>
      <c r="G162" s="85" t="s">
        <v>1</v>
      </c>
      <c r="H162" s="79" t="e">
        <f>-#REF!/$B$72</f>
        <v>#REF!</v>
      </c>
    </row>
    <row r="163" spans="6:8" ht="9.75" customHeight="1" thickBot="1">
      <c r="F163" s="84" t="s">
        <v>46</v>
      </c>
      <c r="G163" s="32" t="s">
        <v>3</v>
      </c>
      <c r="H163" s="79" t="e">
        <f>-#REF!/$B$72</f>
        <v>#REF!</v>
      </c>
    </row>
    <row r="164" spans="6:8" ht="9.75" customHeight="1">
      <c r="F164" s="34" t="s">
        <v>55</v>
      </c>
      <c r="G164" s="82" t="e">
        <f>+#REF!/$B$72</f>
        <v>#REF!</v>
      </c>
      <c r="H164" s="79" t="e">
        <f>-#REF!/$B$72</f>
        <v>#REF!</v>
      </c>
    </row>
    <row r="165" spans="6:8" ht="9.75" customHeight="1">
      <c r="F165" s="37" t="s">
        <v>56</v>
      </c>
      <c r="G165" s="82" t="e">
        <f>+#REF!/$B$72</f>
        <v>#REF!</v>
      </c>
    </row>
    <row r="166" spans="6:8" ht="9.75" customHeight="1">
      <c r="F166" s="34" t="s">
        <v>57</v>
      </c>
      <c r="G166" s="82" t="e">
        <f>+#REF!/$B$72</f>
        <v>#REF!</v>
      </c>
      <c r="H166" s="79" t="e">
        <f>-#REF!/$B$72</f>
        <v>#REF!</v>
      </c>
    </row>
    <row r="167" spans="6:8" ht="9.75" customHeight="1">
      <c r="H167" s="79" t="e">
        <f>-#REF!/$B$72</f>
        <v>#REF!</v>
      </c>
    </row>
    <row r="168" spans="6:8" ht="9.75" customHeight="1">
      <c r="F168" s="40" t="s">
        <v>59</v>
      </c>
      <c r="G168" s="82" t="e">
        <f>+#REF!/$B$72</f>
        <v>#REF!</v>
      </c>
      <c r="H168" s="79" t="e">
        <f>-#REF!/$B$72</f>
        <v>#REF!</v>
      </c>
    </row>
    <row r="169" spans="6:8" ht="9.75" customHeight="1">
      <c r="F169" s="37" t="s">
        <v>60</v>
      </c>
      <c r="G169" s="82" t="e">
        <f>+#REF!/$B$72</f>
        <v>#REF!</v>
      </c>
      <c r="H169" s="79" t="e">
        <f>-#REF!/$B$72</f>
        <v>#REF!</v>
      </c>
    </row>
    <row r="170" spans="6:8" ht="9.75" customHeight="1">
      <c r="F170" s="34" t="s">
        <v>61</v>
      </c>
      <c r="G170" s="82" t="e">
        <f>+#REF!/$B$72</f>
        <v>#REF!</v>
      </c>
      <c r="H170" s="79" t="e">
        <f>-#REF!/$B$72</f>
        <v>#REF!</v>
      </c>
    </row>
    <row r="171" spans="6:8" ht="9.75" customHeight="1">
      <c r="F171" s="37" t="s">
        <v>62</v>
      </c>
      <c r="G171" s="82" t="e">
        <f>+#REF!/$B$72</f>
        <v>#REF!</v>
      </c>
      <c r="H171" s="79" t="e">
        <f>-#REF!/$B$72</f>
        <v>#REF!</v>
      </c>
    </row>
    <row r="172" spans="6:8" ht="9.75" customHeight="1">
      <c r="F172" s="40" t="s">
        <v>63</v>
      </c>
      <c r="G172" s="82" t="e">
        <f>+#REF!/$B$72</f>
        <v>#REF!</v>
      </c>
      <c r="H172" s="79" t="e">
        <f>-#REF!/$B$72</f>
        <v>#REF!</v>
      </c>
    </row>
    <row r="173" spans="6:8" ht="9.75" customHeight="1">
      <c r="F173" s="37" t="s">
        <v>64</v>
      </c>
      <c r="G173" s="82" t="e">
        <f>+#REF!/$B$72</f>
        <v>#REF!</v>
      </c>
      <c r="H173" s="79" t="e">
        <f>-#REF!/$B$72</f>
        <v>#REF!</v>
      </c>
    </row>
    <row r="174" spans="6:8" ht="9.75" customHeight="1">
      <c r="F174" s="40" t="s">
        <v>65</v>
      </c>
      <c r="G174" s="82" t="e">
        <f>+#REF!/$B$72</f>
        <v>#REF!</v>
      </c>
      <c r="H174" s="79" t="e">
        <f>-#REF!/$B$72</f>
        <v>#REF!</v>
      </c>
    </row>
    <row r="175" spans="6:8" ht="9.75" customHeight="1">
      <c r="F175" s="37" t="s">
        <v>66</v>
      </c>
      <c r="G175" s="82" t="e">
        <f>+#REF!/$B$72</f>
        <v>#REF!</v>
      </c>
      <c r="H175" s="79" t="e">
        <f>-#REF!/$B$72</f>
        <v>#REF!</v>
      </c>
    </row>
    <row r="176" spans="6:8" ht="9.75" customHeight="1">
      <c r="F176" s="40" t="s">
        <v>67</v>
      </c>
      <c r="G176" s="82" t="e">
        <f>+#REF!/$B$72</f>
        <v>#REF!</v>
      </c>
      <c r="H176" s="79" t="e">
        <f>-#REF!/$B$72</f>
        <v>#REF!</v>
      </c>
    </row>
    <row r="177" spans="6:8" ht="9.75" customHeight="1">
      <c r="F177" s="37" t="s">
        <v>68</v>
      </c>
      <c r="G177" s="82" t="e">
        <f>+#REF!/$B$72</f>
        <v>#REF!</v>
      </c>
      <c r="H177" s="79" t="e">
        <f>-#REF!/$B$72</f>
        <v>#REF!</v>
      </c>
    </row>
    <row r="178" spans="6:8" ht="9.75" customHeight="1">
      <c r="F178" s="40" t="s">
        <v>69</v>
      </c>
      <c r="G178" s="82" t="e">
        <f>+#REF!/$B$72</f>
        <v>#REF!</v>
      </c>
      <c r="H178" s="79" t="e">
        <f>-#REF!/$B$72</f>
        <v>#REF!</v>
      </c>
    </row>
    <row r="179" spans="6:8" ht="9.75" customHeight="1" thickBot="1">
      <c r="F179" s="37" t="s">
        <v>70</v>
      </c>
      <c r="G179" s="82" t="e">
        <f>+#REF!/$B$72</f>
        <v>#REF!</v>
      </c>
      <c r="H179" s="79" t="e">
        <f>-#REF!/$B$72</f>
        <v>#REF!</v>
      </c>
    </row>
    <row r="180" spans="6:8" ht="9.75" customHeight="1" thickBot="1">
      <c r="F180" s="40" t="s">
        <v>71</v>
      </c>
      <c r="G180" s="82" t="e">
        <f>+#REF!/$B$72</f>
        <v>#REF!</v>
      </c>
      <c r="H180" s="83" t="e">
        <f>SUM(H162:H179)</f>
        <v>#REF!</v>
      </c>
    </row>
    <row r="181" spans="6:8" ht="9.75" customHeight="1" thickTop="1" thickBot="1">
      <c r="F181" s="37" t="s">
        <v>73</v>
      </c>
      <c r="G181" s="82" t="e">
        <f>+#REF!/$B$72</f>
        <v>#REF!</v>
      </c>
    </row>
    <row r="182" spans="6:8" ht="9.75" customHeight="1" thickBot="1">
      <c r="F182" s="41" t="s">
        <v>72</v>
      </c>
      <c r="G182" s="83" t="e">
        <f>SUM(G164:G181)</f>
        <v>#REF!</v>
      </c>
    </row>
    <row r="183" spans="6:8" ht="9.75" customHeight="1" thickTop="1"/>
  </sheetData>
  <mergeCells count="6">
    <mergeCell ref="A50:B50"/>
    <mergeCell ref="A7:B8"/>
    <mergeCell ref="A20:B20"/>
    <mergeCell ref="A22:B23"/>
    <mergeCell ref="A35:B35"/>
    <mergeCell ref="A37:B38"/>
  </mergeCells>
  <phoneticPr fontId="20" type="noConversion"/>
  <pageMargins left="0.70866141732283472" right="0.70866141732283472" top="0.74803149606299213" bottom="0.74803149606299213" header="0.31496062992125984" footer="0.31496062992125984"/>
  <pageSetup scale="2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6:T49"/>
  <sheetViews>
    <sheetView topLeftCell="A46" workbookViewId="0">
      <selection activeCell="E85" sqref="E85"/>
    </sheetView>
  </sheetViews>
  <sheetFormatPr baseColWidth="10" defaultRowHeight="12.75"/>
  <cols>
    <col min="1" max="1" width="4.140625" customWidth="1"/>
    <col min="2" max="2" width="25.42578125" customWidth="1"/>
    <col min="3" max="3" width="10.28515625" customWidth="1"/>
    <col min="4" max="4" width="9" customWidth="1"/>
    <col min="5" max="5" width="9.7109375" customWidth="1"/>
    <col min="6" max="6" width="10.28515625" customWidth="1"/>
    <col min="7" max="7" width="8" customWidth="1"/>
    <col min="8" max="8" width="8.5703125" customWidth="1"/>
    <col min="9" max="9" width="13" customWidth="1"/>
    <col min="10" max="10" width="15.85546875" customWidth="1"/>
    <col min="11" max="11" width="14.7109375" customWidth="1"/>
    <col min="12" max="12" width="16.7109375" customWidth="1"/>
    <col min="13" max="13" width="4" customWidth="1"/>
    <col min="14" max="15" width="12.7109375" customWidth="1"/>
    <col min="16" max="16" width="12.85546875" customWidth="1"/>
  </cols>
  <sheetData>
    <row r="6" spans="1:20" ht="13.5" thickBot="1">
      <c r="J6" s="1"/>
    </row>
    <row r="7" spans="1:20" ht="15.75" thickTop="1">
      <c r="A7" s="415" t="s">
        <v>0</v>
      </c>
      <c r="B7" s="416"/>
      <c r="C7" s="89" t="s">
        <v>11</v>
      </c>
      <c r="D7" s="6"/>
      <c r="E7" s="6"/>
      <c r="F7" s="14"/>
      <c r="G7" s="14"/>
      <c r="H7" s="6"/>
      <c r="I7" s="6"/>
      <c r="J7" s="18"/>
      <c r="K7" s="19"/>
      <c r="L7" s="6"/>
      <c r="M7" s="6"/>
      <c r="N7" s="6"/>
      <c r="O7" s="13"/>
      <c r="P7" s="13"/>
      <c r="Q7" s="13"/>
      <c r="R7" s="13"/>
      <c r="S7" s="13"/>
      <c r="T7" s="13"/>
    </row>
    <row r="8" spans="1:20" ht="15.75" thickBot="1">
      <c r="A8" s="417"/>
      <c r="B8" s="418"/>
      <c r="C8" s="90" t="s">
        <v>2</v>
      </c>
      <c r="D8" s="6"/>
      <c r="E8" s="6"/>
      <c r="F8" s="14"/>
      <c r="G8" s="14"/>
      <c r="H8" s="6"/>
      <c r="I8" s="6"/>
      <c r="J8" s="18"/>
      <c r="K8" s="19"/>
      <c r="L8" s="6"/>
      <c r="M8" s="6"/>
      <c r="N8" s="6"/>
      <c r="O8" s="13"/>
      <c r="P8" s="13"/>
      <c r="Q8" s="13"/>
      <c r="R8" s="13"/>
      <c r="S8" s="13"/>
      <c r="T8" s="13"/>
    </row>
    <row r="9" spans="1:20" ht="132">
      <c r="A9" s="77">
        <v>1</v>
      </c>
      <c r="B9" s="72" t="s">
        <v>37</v>
      </c>
      <c r="C9" s="49">
        <v>460</v>
      </c>
      <c r="D9" s="57"/>
      <c r="E9" s="7"/>
      <c r="F9" s="8"/>
      <c r="G9" s="8"/>
      <c r="H9" s="58" t="s">
        <v>37</v>
      </c>
      <c r="I9" s="57">
        <v>0.11543287327478043</v>
      </c>
      <c r="J9" s="18"/>
      <c r="K9" s="19"/>
      <c r="L9" s="7"/>
      <c r="M9" s="7"/>
      <c r="N9" s="7"/>
      <c r="O9" s="13"/>
      <c r="P9" s="13"/>
      <c r="Q9" s="13"/>
      <c r="R9" s="13"/>
      <c r="S9" s="13"/>
      <c r="T9" s="13"/>
    </row>
    <row r="10" spans="1:20" ht="24">
      <c r="A10" s="93">
        <v>2</v>
      </c>
      <c r="B10" s="91" t="s">
        <v>5</v>
      </c>
      <c r="C10" s="92">
        <v>363</v>
      </c>
      <c r="D10" s="57"/>
      <c r="E10" s="7"/>
      <c r="F10" s="8"/>
      <c r="G10" s="8"/>
      <c r="H10" s="59" t="s">
        <v>5</v>
      </c>
      <c r="I10" s="57">
        <v>9.109159347553325E-2</v>
      </c>
      <c r="J10" s="18"/>
      <c r="K10" s="19"/>
      <c r="L10" s="7"/>
      <c r="M10" s="7"/>
      <c r="N10" s="7"/>
      <c r="O10" s="13"/>
      <c r="P10" s="13"/>
      <c r="Q10" s="13"/>
      <c r="R10" s="13"/>
      <c r="S10" s="13"/>
      <c r="T10" s="13"/>
    </row>
    <row r="11" spans="1:20" ht="84">
      <c r="A11" s="68">
        <v>3</v>
      </c>
      <c r="B11" s="72" t="s">
        <v>29</v>
      </c>
      <c r="C11" s="49">
        <v>333</v>
      </c>
      <c r="D11" s="57"/>
      <c r="E11" s="7"/>
      <c r="F11" s="8"/>
      <c r="G11" s="8"/>
      <c r="H11" s="58" t="s">
        <v>29</v>
      </c>
      <c r="I11" s="57">
        <v>8.3563362609786696E-2</v>
      </c>
      <c r="J11" s="18"/>
      <c r="K11" s="19"/>
      <c r="L11" s="7"/>
      <c r="M11" s="7"/>
      <c r="N11" s="7"/>
      <c r="O11" s="13"/>
      <c r="P11" s="13"/>
      <c r="Q11" s="13"/>
      <c r="R11" s="13"/>
      <c r="S11" s="13"/>
      <c r="T11" s="13"/>
    </row>
    <row r="12" spans="1:20" ht="60">
      <c r="A12" s="93">
        <v>4</v>
      </c>
      <c r="B12" s="91" t="s">
        <v>30</v>
      </c>
      <c r="C12" s="92">
        <v>280</v>
      </c>
      <c r="D12" s="94"/>
      <c r="E12" s="7"/>
      <c r="F12" s="8"/>
      <c r="G12" s="8"/>
      <c r="H12" s="59" t="s">
        <v>30</v>
      </c>
      <c r="I12" s="57">
        <v>7.0263488080301126E-2</v>
      </c>
      <c r="J12" s="18"/>
      <c r="K12" s="19"/>
      <c r="L12" s="7"/>
      <c r="M12" s="7"/>
      <c r="N12" s="7"/>
      <c r="O12" s="13"/>
      <c r="P12" s="13"/>
      <c r="Q12" s="13"/>
      <c r="R12" s="13"/>
      <c r="S12" s="13"/>
      <c r="T12" s="13"/>
    </row>
    <row r="13" spans="1:20" ht="60">
      <c r="A13" s="69">
        <v>5</v>
      </c>
      <c r="B13" s="74" t="s">
        <v>31</v>
      </c>
      <c r="C13" s="49">
        <v>186</v>
      </c>
      <c r="D13" s="57"/>
      <c r="E13" s="7"/>
      <c r="F13" s="8"/>
      <c r="G13" s="8"/>
      <c r="H13" s="60" t="s">
        <v>31</v>
      </c>
      <c r="I13" s="57">
        <v>4.6675031367628607E-2</v>
      </c>
      <c r="J13" s="18"/>
      <c r="K13" s="19"/>
      <c r="L13" s="7"/>
      <c r="M13" s="7"/>
      <c r="N13" s="7"/>
      <c r="O13" s="13"/>
      <c r="P13" s="13"/>
      <c r="Q13" s="13"/>
      <c r="R13" s="13"/>
      <c r="S13" s="13"/>
      <c r="T13" s="13"/>
    </row>
    <row r="14" spans="1:20" ht="84">
      <c r="A14" s="93">
        <v>6</v>
      </c>
      <c r="B14" s="91" t="s">
        <v>32</v>
      </c>
      <c r="C14" s="92">
        <v>183</v>
      </c>
      <c r="D14" s="57"/>
      <c r="E14" s="7"/>
      <c r="F14" s="8"/>
      <c r="G14" s="8"/>
      <c r="H14" s="59" t="s">
        <v>32</v>
      </c>
      <c r="I14" s="57">
        <v>4.592220828105395E-2</v>
      </c>
      <c r="J14" s="18"/>
      <c r="K14" s="19"/>
      <c r="L14" s="7"/>
      <c r="M14" s="7"/>
      <c r="N14" s="7"/>
      <c r="O14" s="13"/>
      <c r="P14" s="13"/>
      <c r="Q14" s="13"/>
      <c r="R14" s="13"/>
      <c r="S14" s="13"/>
      <c r="T14" s="13"/>
    </row>
    <row r="15" spans="1:20" ht="84">
      <c r="A15" s="69">
        <v>7</v>
      </c>
      <c r="B15" s="74" t="s">
        <v>33</v>
      </c>
      <c r="C15" s="49">
        <v>151</v>
      </c>
      <c r="D15" s="57"/>
      <c r="E15" s="7"/>
      <c r="F15" s="8"/>
      <c r="G15" s="8"/>
      <c r="H15" s="60" t="s">
        <v>33</v>
      </c>
      <c r="I15" s="57">
        <v>3.7892095357590964E-2</v>
      </c>
      <c r="J15" s="18"/>
      <c r="K15" s="19"/>
      <c r="L15" s="7"/>
      <c r="M15" s="7"/>
      <c r="N15" s="7"/>
      <c r="O15" s="13"/>
      <c r="P15" s="13"/>
      <c r="Q15" s="13"/>
      <c r="R15" s="13"/>
      <c r="S15" s="13"/>
      <c r="T15" s="13"/>
    </row>
    <row r="16" spans="1:20" ht="60">
      <c r="A16" s="93">
        <v>8</v>
      </c>
      <c r="B16" s="91" t="s">
        <v>34</v>
      </c>
      <c r="C16" s="92">
        <v>148</v>
      </c>
      <c r="D16" s="57"/>
      <c r="E16" s="7"/>
      <c r="F16" s="8"/>
      <c r="G16" s="8"/>
      <c r="H16" s="59" t="s">
        <v>34</v>
      </c>
      <c r="I16" s="57">
        <v>3.7139272271016315E-2</v>
      </c>
      <c r="J16" s="18"/>
      <c r="K16" s="19"/>
      <c r="L16" s="7"/>
      <c r="M16" s="7"/>
      <c r="N16" s="7"/>
      <c r="O16" s="13"/>
      <c r="P16" s="13"/>
      <c r="Q16" s="13"/>
      <c r="R16" s="13"/>
      <c r="S16" s="13"/>
      <c r="T16" s="13"/>
    </row>
    <row r="17" spans="1:20" ht="60">
      <c r="A17" s="70">
        <v>9</v>
      </c>
      <c r="B17" s="75" t="s">
        <v>35</v>
      </c>
      <c r="C17" s="50">
        <v>110</v>
      </c>
      <c r="D17" s="57"/>
      <c r="E17" s="7"/>
      <c r="F17" s="8"/>
      <c r="G17" s="8"/>
      <c r="H17" s="61" t="s">
        <v>35</v>
      </c>
      <c r="I17" s="57">
        <v>2.7603513174404015E-2</v>
      </c>
      <c r="J17" s="18"/>
      <c r="K17" s="19"/>
      <c r="L17" s="7"/>
      <c r="M17" s="7"/>
      <c r="N17" s="7"/>
      <c r="O17" s="13"/>
      <c r="P17" s="13"/>
      <c r="Q17" s="13"/>
      <c r="R17" s="13"/>
      <c r="S17" s="13"/>
      <c r="T17" s="13"/>
    </row>
    <row r="18" spans="1:20" ht="84">
      <c r="A18" s="93">
        <v>10</v>
      </c>
      <c r="B18" s="91" t="s">
        <v>36</v>
      </c>
      <c r="C18" s="95">
        <v>105</v>
      </c>
      <c r="D18" s="57"/>
      <c r="E18" s="7"/>
      <c r="F18" s="8"/>
      <c r="G18" s="8"/>
      <c r="H18" s="59" t="s">
        <v>36</v>
      </c>
      <c r="I18" s="57">
        <v>2.6348808030112924E-2</v>
      </c>
      <c r="J18" s="18"/>
      <c r="K18" s="15"/>
      <c r="L18" s="7"/>
      <c r="M18" s="7"/>
      <c r="N18" s="7"/>
      <c r="O18" s="13"/>
      <c r="P18" s="13"/>
      <c r="Q18" s="13"/>
      <c r="R18" s="13"/>
      <c r="S18" s="13"/>
      <c r="T18" s="13"/>
    </row>
    <row r="19" spans="1:20" ht="15.75" thickBot="1">
      <c r="A19" s="71"/>
      <c r="B19" s="76" t="s">
        <v>22</v>
      </c>
      <c r="C19" s="51">
        <f>517+1149</f>
        <v>1666</v>
      </c>
      <c r="D19" s="57"/>
      <c r="E19" s="7"/>
      <c r="F19" s="8"/>
      <c r="G19" s="8"/>
      <c r="H19" s="62" t="s">
        <v>22</v>
      </c>
      <c r="I19" s="57">
        <v>0.41806775407779173</v>
      </c>
      <c r="J19" s="7"/>
      <c r="K19" s="15"/>
      <c r="L19" s="7"/>
      <c r="M19" s="7"/>
      <c r="N19" s="7"/>
      <c r="O19" s="13"/>
      <c r="P19" s="13"/>
      <c r="Q19" s="13"/>
      <c r="R19" s="13"/>
      <c r="S19" s="13"/>
      <c r="T19" s="13"/>
    </row>
    <row r="20" spans="1:20" ht="15.75" thickBot="1">
      <c r="A20" s="413" t="s">
        <v>10</v>
      </c>
      <c r="B20" s="414"/>
      <c r="C20" s="96">
        <f>SUM(C9:C19)</f>
        <v>3985</v>
      </c>
      <c r="D20" s="9"/>
      <c r="E20" s="9"/>
      <c r="F20" s="10"/>
      <c r="G20" s="10"/>
      <c r="H20" s="9"/>
      <c r="I20" s="9"/>
      <c r="J20" s="9"/>
      <c r="K20" s="15"/>
      <c r="L20" s="9"/>
      <c r="M20" s="9"/>
      <c r="N20" s="9"/>
      <c r="O20" s="13"/>
      <c r="P20" s="13"/>
      <c r="Q20" s="13"/>
      <c r="R20" s="13"/>
      <c r="S20" s="13"/>
      <c r="T20" s="13"/>
    </row>
    <row r="21" spans="1:20" ht="14.25" thickTop="1" thickBot="1">
      <c r="B21" s="63"/>
      <c r="C21" s="6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3.5" thickTop="1">
      <c r="A22" s="415" t="s">
        <v>0</v>
      </c>
      <c r="B22" s="416"/>
      <c r="C22" s="89" t="s">
        <v>12</v>
      </c>
    </row>
    <row r="23" spans="1:20" ht="13.5" thickBot="1">
      <c r="A23" s="417"/>
      <c r="B23" s="418"/>
      <c r="C23" s="90" t="s">
        <v>2</v>
      </c>
      <c r="I23" s="78"/>
    </row>
    <row r="24" spans="1:20" ht="132">
      <c r="A24" s="77">
        <v>1</v>
      </c>
      <c r="B24" s="72" t="s">
        <v>37</v>
      </c>
      <c r="C24" s="49">
        <v>584</v>
      </c>
      <c r="D24" s="31"/>
      <c r="H24" s="72" t="s">
        <v>37</v>
      </c>
      <c r="I24" s="81">
        <v>0.14814814814814814</v>
      </c>
    </row>
    <row r="25" spans="1:20" ht="24">
      <c r="A25" s="93">
        <v>2</v>
      </c>
      <c r="B25" s="91" t="s">
        <v>5</v>
      </c>
      <c r="C25" s="92">
        <v>399</v>
      </c>
      <c r="D25" s="31"/>
      <c r="H25" s="73" t="s">
        <v>5</v>
      </c>
      <c r="I25" s="81">
        <v>0.10121765601217655</v>
      </c>
    </row>
    <row r="26" spans="1:20" ht="60">
      <c r="A26" s="68">
        <v>3</v>
      </c>
      <c r="B26" s="72" t="s">
        <v>30</v>
      </c>
      <c r="C26" s="49">
        <v>355</v>
      </c>
      <c r="D26" s="31"/>
      <c r="H26" s="72" t="s">
        <v>30</v>
      </c>
      <c r="I26" s="81">
        <v>9.0055809233891421E-2</v>
      </c>
    </row>
    <row r="27" spans="1:20" ht="84">
      <c r="A27" s="93">
        <v>4</v>
      </c>
      <c r="B27" s="91" t="s">
        <v>29</v>
      </c>
      <c r="C27" s="92">
        <v>242</v>
      </c>
      <c r="D27" s="31"/>
      <c r="H27" s="73" t="s">
        <v>29</v>
      </c>
      <c r="I27" s="81">
        <v>6.1390157280568236E-2</v>
      </c>
    </row>
    <row r="28" spans="1:20" ht="60">
      <c r="A28" s="69">
        <v>5</v>
      </c>
      <c r="B28" s="74" t="s">
        <v>31</v>
      </c>
      <c r="C28" s="49">
        <v>177</v>
      </c>
      <c r="D28" s="31"/>
      <c r="H28" s="74" t="s">
        <v>31</v>
      </c>
      <c r="I28" s="81">
        <v>4.4901065449010652E-2</v>
      </c>
    </row>
    <row r="29" spans="1:20" ht="84">
      <c r="A29" s="93">
        <v>6</v>
      </c>
      <c r="B29" s="91" t="s">
        <v>32</v>
      </c>
      <c r="C29" s="92">
        <v>171</v>
      </c>
      <c r="D29" s="31"/>
      <c r="H29" s="73" t="s">
        <v>32</v>
      </c>
      <c r="I29" s="81">
        <v>4.3378995433789952E-2</v>
      </c>
    </row>
    <row r="30" spans="1:20" ht="60">
      <c r="A30" s="69">
        <v>7</v>
      </c>
      <c r="B30" s="74" t="s">
        <v>34</v>
      </c>
      <c r="C30" s="49">
        <v>160</v>
      </c>
      <c r="D30" s="31"/>
      <c r="H30" s="74" t="s">
        <v>34</v>
      </c>
      <c r="I30" s="81">
        <v>4.0588533739218668E-2</v>
      </c>
    </row>
    <row r="31" spans="1:20" ht="60">
      <c r="A31" s="93">
        <v>8</v>
      </c>
      <c r="B31" s="91" t="s">
        <v>38</v>
      </c>
      <c r="C31" s="92">
        <v>144</v>
      </c>
      <c r="D31" s="31"/>
      <c r="H31" s="73" t="s">
        <v>38</v>
      </c>
      <c r="I31" s="81">
        <v>3.6529680365296802E-2</v>
      </c>
    </row>
    <row r="32" spans="1:20" ht="60">
      <c r="A32" s="70">
        <v>9</v>
      </c>
      <c r="B32" s="75" t="s">
        <v>35</v>
      </c>
      <c r="C32" s="50">
        <v>138</v>
      </c>
      <c r="D32" s="31"/>
      <c r="H32" s="75" t="s">
        <v>35</v>
      </c>
      <c r="I32" s="81">
        <v>3.5007610350076102E-2</v>
      </c>
    </row>
    <row r="33" spans="1:9" ht="84">
      <c r="A33" s="93">
        <v>10</v>
      </c>
      <c r="B33" s="91" t="s">
        <v>33</v>
      </c>
      <c r="C33" s="95">
        <v>112</v>
      </c>
      <c r="D33" s="31"/>
      <c r="H33" s="73" t="s">
        <v>33</v>
      </c>
      <c r="I33" s="81">
        <v>2.8411973617453068E-2</v>
      </c>
    </row>
    <row r="34" spans="1:9" ht="13.5" thickBot="1">
      <c r="A34" s="71"/>
      <c r="B34" s="76" t="s">
        <v>22</v>
      </c>
      <c r="C34" s="64">
        <f>449+1011</f>
        <v>1460</v>
      </c>
      <c r="D34" s="31"/>
      <c r="H34" s="76" t="s">
        <v>22</v>
      </c>
      <c r="I34" s="81">
        <v>0.37037037037037035</v>
      </c>
    </row>
    <row r="35" spans="1:9" ht="13.5" thickBot="1">
      <c r="A35" s="413" t="s">
        <v>10</v>
      </c>
      <c r="B35" s="414"/>
      <c r="C35" s="97">
        <f>SUM(C24:C34)</f>
        <v>3942</v>
      </c>
    </row>
    <row r="36" spans="1:9" ht="13.5" thickTop="1">
      <c r="B36" s="48"/>
      <c r="C36" s="48"/>
    </row>
    <row r="38" spans="1:9">
      <c r="B38" s="16"/>
      <c r="C38" s="2"/>
    </row>
    <row r="39" spans="1:9">
      <c r="B39" s="3" t="s">
        <v>76</v>
      </c>
      <c r="C39" s="4"/>
    </row>
    <row r="40" spans="1:9">
      <c r="B40" s="3"/>
      <c r="C40" s="4"/>
    </row>
    <row r="41" spans="1:9">
      <c r="B41" s="3"/>
      <c r="C41" s="4"/>
    </row>
    <row r="43" spans="1:9">
      <c r="B43" s="3"/>
      <c r="C43" s="4"/>
    </row>
    <row r="44" spans="1:9" ht="13.5" thickBot="1"/>
    <row r="45" spans="1:9" ht="13.5" thickTop="1">
      <c r="B45" s="419" t="s">
        <v>45</v>
      </c>
      <c r="C45" s="421">
        <v>2003</v>
      </c>
      <c r="D45" s="422"/>
      <c r="E45" s="423">
        <v>2004</v>
      </c>
      <c r="F45" s="424"/>
      <c r="G45" s="425">
        <v>2005</v>
      </c>
      <c r="H45" s="426"/>
    </row>
    <row r="46" spans="1:9" ht="13.5" thickBot="1">
      <c r="B46" s="420"/>
      <c r="C46" s="123" t="s">
        <v>51</v>
      </c>
      <c r="D46" s="124" t="s">
        <v>52</v>
      </c>
      <c r="E46" s="123" t="s">
        <v>51</v>
      </c>
      <c r="F46" s="124" t="s">
        <v>52</v>
      </c>
      <c r="G46" s="123" t="s">
        <v>51</v>
      </c>
      <c r="H46" s="125" t="s">
        <v>52</v>
      </c>
    </row>
    <row r="47" spans="1:9" ht="13.5" thickTop="1">
      <c r="B47" s="126" t="s">
        <v>54</v>
      </c>
      <c r="C47" s="127">
        <v>3085</v>
      </c>
      <c r="D47" s="128">
        <v>900</v>
      </c>
      <c r="E47" s="129">
        <v>3121</v>
      </c>
      <c r="F47" s="130">
        <v>821</v>
      </c>
      <c r="G47" s="129">
        <v>2936</v>
      </c>
      <c r="H47" s="131">
        <v>781</v>
      </c>
    </row>
    <row r="48" spans="1:9" ht="26.25" thickBot="1">
      <c r="B48" s="26" t="s">
        <v>74</v>
      </c>
      <c r="C48" s="132">
        <v>37500</v>
      </c>
      <c r="D48" s="132">
        <v>12036</v>
      </c>
      <c r="E48" s="133">
        <v>38662</v>
      </c>
      <c r="F48" s="134">
        <v>12125</v>
      </c>
      <c r="G48" s="133">
        <v>40470</v>
      </c>
      <c r="H48" s="135">
        <v>12638</v>
      </c>
    </row>
    <row r="49" ht="13.5" thickTop="1"/>
  </sheetData>
  <mergeCells count="8">
    <mergeCell ref="B45:B46"/>
    <mergeCell ref="C45:D45"/>
    <mergeCell ref="E45:F45"/>
    <mergeCell ref="G45:H45"/>
    <mergeCell ref="A7:B8"/>
    <mergeCell ref="A20:B20"/>
    <mergeCell ref="A22:B23"/>
    <mergeCell ref="A35:B3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3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E10" sqref="E10"/>
    </sheetView>
  </sheetViews>
  <sheetFormatPr baseColWidth="10" defaultRowHeight="12.75"/>
  <sheetData>
    <row r="1" spans="1:1" ht="105.75" thickBot="1">
      <c r="A1" s="253" t="s">
        <v>91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F14" sqref="F14"/>
    </sheetView>
  </sheetViews>
  <sheetFormatPr baseColWidth="10" defaultRowHeight="12.75"/>
  <sheetData>
    <row r="1" spans="1:1" ht="45">
      <c r="A1" s="254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5</vt:i4>
      </vt:variant>
    </vt:vector>
  </HeadingPairs>
  <TitlesOfParts>
    <vt:vector size="15" baseType="lpstr">
      <vt:lpstr>gpr</vt:lpstr>
      <vt:lpstr>ÍNDICE</vt:lpstr>
      <vt:lpstr>Defunciones </vt:lpstr>
      <vt:lpstr>Hoja 2</vt:lpstr>
      <vt:lpstr>Hoja5</vt:lpstr>
      <vt:lpstr>Hoja4</vt:lpstr>
      <vt:lpstr>Hoja1</vt:lpstr>
      <vt:lpstr>Tasa de mortalidad de población</vt:lpstr>
      <vt:lpstr>Tasa de mortalidad en años</vt:lpstr>
      <vt:lpstr>Defun. causas de muerte </vt:lpstr>
      <vt:lpstr>'Defun. causas de muerte '!Área_de_impresión</vt:lpstr>
      <vt:lpstr>'Defunciones '!Área_de_impresión</vt:lpstr>
      <vt:lpstr>gpr!Área_de_impresión</vt:lpstr>
      <vt:lpstr>'Hoja 2'!Área_de_impresión</vt:lpstr>
      <vt:lpstr>ÍNDICE!Área_de_impresión</vt:lpstr>
    </vt:vector>
  </TitlesOfParts>
  <Company>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INEC Carina Chimbo</cp:lastModifiedBy>
  <cp:lastPrinted>2015-05-25T21:18:51Z</cp:lastPrinted>
  <dcterms:created xsi:type="dcterms:W3CDTF">2008-03-24T20:29:04Z</dcterms:created>
  <dcterms:modified xsi:type="dcterms:W3CDTF">2016-09-30T22:40:27Z</dcterms:modified>
</cp:coreProperties>
</file>